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" yWindow="32760" windowWidth="13752" windowHeight="9012" activeTab="0"/>
  </bookViews>
  <sheets>
    <sheet name="copay" sheetId="1" r:id="rId1"/>
  </sheets>
  <definedNames>
    <definedName name="_1">'copay'!$H$26:$W$45</definedName>
    <definedName name="_1A">'copay'!$H$17:$W$40</definedName>
    <definedName name="Four">'copay'!$O$26:$P$40</definedName>
    <definedName name="_xlnm.Print_Area" localSheetId="0">'copay'!$H$2:$AN$72</definedName>
    <definedName name="Range">'copay'!#REF!</definedName>
    <definedName name="Scale">'copay'!$I$26:$AM$40</definedName>
    <definedName name="Size">'copay'!$I$58:$J$72</definedName>
    <definedName name="Z_5F9AF513_DD88_4A49_AF50_ABC75393C9F5_.wvu.PrintArea" localSheetId="0" hidden="1">'copay'!$H$2:$AN$72</definedName>
  </definedNames>
  <calcPr fullCalcOnLoad="1"/>
</workbook>
</file>

<file path=xl/sharedStrings.xml><?xml version="1.0" encoding="utf-8"?>
<sst xmlns="http://schemas.openxmlformats.org/spreadsheetml/2006/main" count="39" uniqueCount="38">
  <si>
    <t>Poverty</t>
  </si>
  <si>
    <t>(figures below are rounded to the nearest dollar)</t>
  </si>
  <si>
    <t>Co-Pay</t>
  </si>
  <si>
    <t>Interval</t>
  </si>
  <si>
    <t>Cap</t>
  </si>
  <si>
    <t xml:space="preserve">        FAMILY SIZE</t>
  </si>
  <si>
    <t>GMI</t>
  </si>
  <si>
    <t>NMI</t>
  </si>
  <si>
    <t>GMI Rnd</t>
  </si>
  <si>
    <t>NMI Rnd</t>
  </si>
  <si>
    <t>TEAMS</t>
  </si>
  <si>
    <t>Daily BS</t>
  </si>
  <si>
    <t>Mo BS Rnd</t>
  </si>
  <si>
    <t>Mo Ben Std</t>
  </si>
  <si>
    <t>TANF</t>
  </si>
  <si>
    <t>Income</t>
  </si>
  <si>
    <t>Percentage</t>
  </si>
  <si>
    <t>Co-payment</t>
  </si>
  <si>
    <t>Co-payment Calculator</t>
  </si>
  <si>
    <t>Family Size</t>
  </si>
  <si>
    <t>Gross Income:</t>
  </si>
  <si>
    <t>Family Size:</t>
  </si>
  <si>
    <t>Co-payment:</t>
  </si>
  <si>
    <t>Montana Child Care</t>
  </si>
  <si>
    <t>Gross Monthly Income:</t>
  </si>
  <si>
    <t>TANF+$1</t>
  </si>
  <si>
    <t>Calculated Co-payment</t>
  </si>
  <si>
    <t>Minimum Co-payment</t>
  </si>
  <si>
    <t>* This calculator is provided by the State of Montana Early Childhood Services Bureau as a service to help you determine if you may be eligible for a Best Beginnings Child Care Scholarship and estimates what your monthly child care co-payment might be.  For actual eligibility determination and monthly co-payment amounts please visit your local Resource and Referral Agency.</t>
  </si>
  <si>
    <t>for Family Sizes 2 to 16</t>
  </si>
  <si>
    <t>*Estimated Monthly Co-payment:</t>
  </si>
  <si>
    <t>Poverty Guide Yr</t>
  </si>
  <si>
    <t>Poverty GMI</t>
  </si>
  <si>
    <t>2011 TANF GMI (Rule 37.78.420)</t>
  </si>
  <si>
    <t>Total Monthly Co-payment = Gross Monthly Income (GMI) x the percentage assigned to the income range, which is based on Federal Poverty Guidelines (FPG) or $10, whichever is greater.</t>
  </si>
  <si>
    <t>The co-payments listed are minimums and correspond to the lowest level for each income range.</t>
  </si>
  <si>
    <r>
      <t xml:space="preserve">Table is based on 2022 Federal Poverty Level </t>
    </r>
    <r>
      <rPr>
        <b/>
        <i/>
        <sz val="12"/>
        <color indexed="10"/>
        <rFont val="Arial"/>
        <family val="2"/>
      </rPr>
      <t>(Federal Register / Vol. 87, No. 14 / Friday, January 21, 2022  / Notices) (https://www.govinfo.gov/content/pkg/FR-2022-01-21/pdf/2022-01166.pdf)</t>
    </r>
  </si>
  <si>
    <r>
      <t>Effective Janua</t>
    </r>
    <r>
      <rPr>
        <sz val="12"/>
        <rFont val="Arial"/>
        <family val="2"/>
      </rPr>
      <t>ry</t>
    </r>
    <r>
      <rPr>
        <b/>
        <sz val="12"/>
        <rFont val="Arial"/>
        <family val="2"/>
      </rPr>
      <t xml:space="preserve"> 1, 2023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</si>
</sst>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&quot;$&quot;#,##0.00"/>
    <numFmt numFmtId="167" formatCode="0.000%"/>
    <numFmt numFmtId="168" formatCode="&quot;$&quot;#,##0"/>
    <numFmt numFmtId="169" formatCode="&quot;$&quot;#,##0.0"/>
    <numFmt numFmtId="170" formatCode="0.0000%"/>
  </numFmts>
  <fonts count="5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21"/>
      <name val="Arial"/>
      <family val="2"/>
    </font>
    <font>
      <b/>
      <i/>
      <sz val="11"/>
      <color indexed="21"/>
      <name val="Arial"/>
      <family val="2"/>
    </font>
    <font>
      <sz val="12"/>
      <color indexed="21"/>
      <name val="Arial"/>
      <family val="2"/>
    </font>
    <font>
      <b/>
      <i/>
      <sz val="14"/>
      <color indexed="21"/>
      <name val="Arial"/>
      <family val="2"/>
    </font>
    <font>
      <b/>
      <sz val="12"/>
      <color indexed="18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6" fontId="0" fillId="0" borderId="0" xfId="0" applyNumberFormat="1" applyFill="1" applyAlignment="1">
      <alignment horizontal="right"/>
    </xf>
    <xf numFmtId="0" fontId="0" fillId="0" borderId="10" xfId="0" applyBorder="1" applyAlignment="1">
      <alignment/>
    </xf>
    <xf numFmtId="7" fontId="0" fillId="33" borderId="10" xfId="0" applyNumberFormat="1" applyFill="1" applyBorder="1" applyAlignment="1" applyProtection="1">
      <alignment horizontal="right"/>
      <protection/>
    </xf>
    <xf numFmtId="166" fontId="0" fillId="0" borderId="10" xfId="0" applyNumberForma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9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166" fontId="0" fillId="0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9" fontId="0" fillId="34" borderId="10" xfId="0" applyNumberFormat="1" applyFill="1" applyBorder="1" applyAlignment="1" applyProtection="1">
      <alignment/>
      <protection locked="0"/>
    </xf>
    <xf numFmtId="10" fontId="0" fillId="34" borderId="10" xfId="0" applyNumberFormat="1" applyFill="1" applyBorder="1" applyAlignment="1" applyProtection="1">
      <alignment/>
      <protection locked="0"/>
    </xf>
    <xf numFmtId="1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7" fontId="0" fillId="33" borderId="12" xfId="0" applyNumberFormat="1" applyFill="1" applyBorder="1" applyAlignment="1" applyProtection="1">
      <alignment horizontal="right"/>
      <protection/>
    </xf>
    <xf numFmtId="166" fontId="0" fillId="0" borderId="12" xfId="0" applyNumberForma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166" fontId="0" fillId="0" borderId="0" xfId="0" applyNumberFormat="1" applyFill="1" applyAlignment="1">
      <alignment/>
    </xf>
    <xf numFmtId="44" fontId="6" fillId="0" borderId="0" xfId="44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 applyFill="1" applyBorder="1" applyAlignment="1" applyProtection="1">
      <alignment horizontal="right"/>
      <protection locked="0"/>
    </xf>
    <xf numFmtId="168" fontId="0" fillId="0" borderId="10" xfId="0" applyNumberFormat="1" applyFill="1" applyBorder="1" applyAlignment="1" applyProtection="1">
      <alignment horizontal="right"/>
      <protection locked="0"/>
    </xf>
    <xf numFmtId="168" fontId="0" fillId="0" borderId="12" xfId="0" applyNumberForma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36" borderId="0" xfId="0" applyFont="1" applyFill="1" applyBorder="1" applyAlignment="1" applyProtection="1">
      <alignment horizontal="center"/>
      <protection locked="0"/>
    </xf>
    <xf numFmtId="44" fontId="14" fillId="36" borderId="0" xfId="44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/>
    </xf>
    <xf numFmtId="7" fontId="16" fillId="0" borderId="0" xfId="44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168" fontId="0" fillId="13" borderId="10" xfId="0" applyNumberFormat="1" applyFill="1" applyBorder="1" applyAlignment="1" applyProtection="1">
      <alignment horizontal="right"/>
      <protection locked="0"/>
    </xf>
    <xf numFmtId="168" fontId="0" fillId="13" borderId="13" xfId="0" applyNumberForma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13" borderId="17" xfId="0" applyNumberFormat="1" applyFont="1" applyFill="1" applyBorder="1" applyAlignment="1" applyProtection="1">
      <alignment horizontal="right"/>
      <protection locked="0"/>
    </xf>
    <xf numFmtId="168" fontId="0" fillId="0" borderId="18" xfId="0" applyNumberFormat="1" applyFill="1" applyBorder="1" applyAlignment="1" applyProtection="1">
      <alignment horizontal="right"/>
      <protection locked="0"/>
    </xf>
    <xf numFmtId="7" fontId="0" fillId="33" borderId="18" xfId="0" applyNumberForma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66" fontId="0" fillId="0" borderId="19" xfId="0" applyNumberFormat="1" applyFill="1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166" fontId="0" fillId="0" borderId="18" xfId="0" applyNumberFormat="1" applyFill="1" applyBorder="1" applyAlignment="1">
      <alignment horizontal="right"/>
    </xf>
    <xf numFmtId="168" fontId="0" fillId="0" borderId="18" xfId="0" applyNumberFormat="1" applyFill="1" applyBorder="1" applyAlignment="1">
      <alignment horizontal="right"/>
    </xf>
    <xf numFmtId="0" fontId="2" fillId="0" borderId="20" xfId="0" applyFont="1" applyBorder="1" applyAlignment="1" applyProtection="1">
      <alignment/>
      <protection/>
    </xf>
    <xf numFmtId="10" fontId="0" fillId="0" borderId="21" xfId="0" applyNumberFormat="1" applyBorder="1" applyAlignment="1">
      <alignment/>
    </xf>
    <xf numFmtId="168" fontId="0" fillId="0" borderId="21" xfId="0" applyNumberForma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0" fontId="17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23" xfId="0" applyFont="1" applyBorder="1" applyAlignment="1" applyProtection="1">
      <alignment horizontal="center"/>
      <protection/>
    </xf>
    <xf numFmtId="9" fontId="5" fillId="0" borderId="24" xfId="0" applyNumberFormat="1" applyFont="1" applyFill="1" applyBorder="1" applyAlignment="1" applyProtection="1">
      <alignment horizontal="right"/>
      <protection/>
    </xf>
    <xf numFmtId="9" fontId="5" fillId="0" borderId="25" xfId="0" applyNumberFormat="1" applyFont="1" applyFill="1" applyBorder="1" applyAlignment="1" applyProtection="1">
      <alignment horizontal="right"/>
      <protection/>
    </xf>
    <xf numFmtId="9" fontId="5" fillId="0" borderId="26" xfId="0" applyNumberFormat="1" applyFont="1" applyFill="1" applyBorder="1" applyAlignment="1" applyProtection="1">
      <alignment horizontal="right"/>
      <protection/>
    </xf>
    <xf numFmtId="9" fontId="5" fillId="0" borderId="27" xfId="0" applyNumberFormat="1" applyFont="1" applyFill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9" fontId="2" fillId="0" borderId="24" xfId="0" applyNumberFormat="1" applyFont="1" applyFill="1" applyBorder="1" applyAlignment="1" applyProtection="1">
      <alignment horizontal="right"/>
      <protection/>
    </xf>
    <xf numFmtId="9" fontId="2" fillId="0" borderId="25" xfId="0" applyNumberFormat="1" applyFont="1" applyFill="1" applyBorder="1" applyAlignment="1" applyProtection="1">
      <alignment horizontal="right"/>
      <protection/>
    </xf>
    <xf numFmtId="9" fontId="2" fillId="0" borderId="26" xfId="0" applyNumberFormat="1" applyFont="1" applyFill="1" applyBorder="1" applyAlignment="1" applyProtection="1">
      <alignment horizontal="right"/>
      <protection/>
    </xf>
    <xf numFmtId="9" fontId="2" fillId="0" borderId="27" xfId="0" applyNumberFormat="1" applyFont="1" applyFill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/>
      <protection/>
    </xf>
    <xf numFmtId="5" fontId="0" fillId="0" borderId="30" xfId="0" applyNumberFormat="1" applyFill="1" applyBorder="1" applyAlignment="1" applyProtection="1">
      <alignment horizontal="center"/>
      <protection/>
    </xf>
    <xf numFmtId="5" fontId="0" fillId="0" borderId="31" xfId="0" applyNumberFormat="1" applyFill="1" applyBorder="1" applyAlignment="1" applyProtection="1">
      <alignment horizontal="center"/>
      <protection/>
    </xf>
    <xf numFmtId="5" fontId="0" fillId="0" borderId="32" xfId="0" applyNumberFormat="1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5" fontId="0" fillId="0" borderId="35" xfId="0" applyNumberFormat="1" applyFill="1" applyBorder="1" applyAlignment="1" applyProtection="1">
      <alignment horizontal="center"/>
      <protection/>
    </xf>
    <xf numFmtId="9" fontId="5" fillId="0" borderId="36" xfId="0" applyNumberFormat="1" applyFont="1" applyFill="1" applyBorder="1" applyAlignment="1" applyProtection="1">
      <alignment horizontal="right"/>
      <protection/>
    </xf>
    <xf numFmtId="9" fontId="5" fillId="0" borderId="37" xfId="0" applyNumberFormat="1" applyFont="1" applyFill="1" applyBorder="1" applyAlignment="1" applyProtection="1">
      <alignment horizontal="right"/>
      <protection/>
    </xf>
    <xf numFmtId="5" fontId="0" fillId="0" borderId="38" xfId="0" applyNumberForma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5" fontId="0" fillId="37" borderId="38" xfId="0" applyNumberFormat="1" applyFill="1" applyBorder="1" applyAlignment="1" applyProtection="1">
      <alignment horizontal="center"/>
      <protection/>
    </xf>
    <xf numFmtId="5" fontId="0" fillId="37" borderId="35" xfId="0" applyNumberFormat="1" applyFill="1" applyBorder="1" applyAlignment="1" applyProtection="1">
      <alignment horizontal="center"/>
      <protection/>
    </xf>
    <xf numFmtId="5" fontId="0" fillId="37" borderId="35" xfId="0" applyNumberFormat="1" applyFont="1" applyFill="1" applyBorder="1" applyAlignment="1" applyProtection="1">
      <alignment horizontal="center"/>
      <protection/>
    </xf>
    <xf numFmtId="9" fontId="5" fillId="38" borderId="37" xfId="0" applyNumberFormat="1" applyFont="1" applyFill="1" applyBorder="1" applyAlignment="1" applyProtection="1">
      <alignment horizontal="right"/>
      <protection/>
    </xf>
    <xf numFmtId="9" fontId="5" fillId="38" borderId="36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left" vertical="top" indent="2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3" fillId="0" borderId="39" xfId="0" applyFont="1" applyBorder="1" applyAlignment="1" applyProtection="1">
      <alignment horizontal="right"/>
      <protection/>
    </xf>
    <xf numFmtId="0" fontId="0" fillId="0" borderId="15" xfId="0" applyBorder="1" applyAlignment="1">
      <alignment horizontal="right"/>
    </xf>
    <xf numFmtId="0" fontId="2" fillId="13" borderId="12" xfId="0" applyNumberFormat="1" applyFont="1" applyFill="1" applyBorder="1" applyAlignment="1" applyProtection="1">
      <alignment horizontal="left"/>
      <protection locked="0"/>
    </xf>
    <xf numFmtId="0" fontId="0" fillId="13" borderId="4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N72"/>
  <sheetViews>
    <sheetView showGridLines="0" showRowColHeaders="0" showZeros="0" tabSelected="1" showOutlineSymbols="0" defaultGridColor="0" zoomScale="150" zoomScaleNormal="150" zoomScalePageLayoutView="85" colorId="22" workbookViewId="0" topLeftCell="A1">
      <selection activeCell="D7" sqref="D7"/>
    </sheetView>
  </sheetViews>
  <sheetFormatPr defaultColWidth="9.6640625" defaultRowHeight="15"/>
  <cols>
    <col min="1" max="1" width="4.3359375" style="0" customWidth="1"/>
    <col min="2" max="2" width="7.21484375" style="0" customWidth="1"/>
    <col min="3" max="3" width="24.4453125" style="0" customWidth="1"/>
    <col min="4" max="4" width="13.6640625" style="0" customWidth="1"/>
    <col min="5" max="5" width="5.10546875" style="0" customWidth="1"/>
    <col min="6" max="6" width="4.88671875" style="0" customWidth="1"/>
    <col min="7" max="7" width="9.6640625" style="0" hidden="1" customWidth="1"/>
    <col min="8" max="8" width="10.99609375" style="0" hidden="1" customWidth="1"/>
    <col min="9" max="9" width="15.4453125" style="0" hidden="1" customWidth="1"/>
    <col min="10" max="10" width="11.77734375" style="0" hidden="1" customWidth="1"/>
    <col min="11" max="11" width="10.88671875" style="0" hidden="1" customWidth="1"/>
    <col min="12" max="12" width="4.77734375" style="0" hidden="1" customWidth="1"/>
    <col min="13" max="13" width="14.6640625" style="0" hidden="1" customWidth="1"/>
    <col min="14" max="14" width="6.4453125" style="0" hidden="1" customWidth="1"/>
    <col min="15" max="15" width="11.77734375" style="0" hidden="1" customWidth="1"/>
    <col min="16" max="16" width="6.21484375" style="0" hidden="1" customWidth="1"/>
    <col min="17" max="17" width="11.77734375" style="0" hidden="1" customWidth="1"/>
    <col min="18" max="18" width="5.5546875" style="0" hidden="1" customWidth="1"/>
    <col min="19" max="19" width="11.77734375" style="0" hidden="1" customWidth="1"/>
    <col min="20" max="20" width="4.88671875" style="0" hidden="1" customWidth="1"/>
    <col min="21" max="21" width="11.3359375" style="0" hidden="1" customWidth="1"/>
    <col min="22" max="22" width="6.10546875" style="0" hidden="1" customWidth="1"/>
    <col min="23" max="23" width="11.21484375" style="0" hidden="1" customWidth="1"/>
    <col min="24" max="24" width="5.88671875" style="0" hidden="1" customWidth="1"/>
    <col min="25" max="25" width="11.10546875" style="0" hidden="1" customWidth="1"/>
    <col min="26" max="26" width="4.88671875" style="0" hidden="1" customWidth="1"/>
    <col min="27" max="27" width="11.4453125" style="0" hidden="1" customWidth="1"/>
    <col min="28" max="28" width="4.88671875" style="0" hidden="1" customWidth="1"/>
    <col min="29" max="29" width="11.4453125" style="0" hidden="1" customWidth="1"/>
    <col min="30" max="30" width="4.88671875" style="0" hidden="1" customWidth="1"/>
    <col min="31" max="31" width="11.4453125" style="0" hidden="1" customWidth="1"/>
    <col min="32" max="32" width="4.88671875" style="0" hidden="1" customWidth="1"/>
    <col min="33" max="33" width="11.4453125" style="0" hidden="1" customWidth="1"/>
    <col min="34" max="34" width="4.88671875" style="0" hidden="1" customWidth="1"/>
    <col min="35" max="35" width="11.4453125" style="0" hidden="1" customWidth="1"/>
    <col min="36" max="36" width="4.88671875" style="0" hidden="1" customWidth="1"/>
    <col min="37" max="37" width="11.4453125" style="0" hidden="1" customWidth="1"/>
    <col min="38" max="38" width="4.88671875" style="0" hidden="1" customWidth="1"/>
    <col min="39" max="39" width="11.4453125" style="0" hidden="1" customWidth="1"/>
    <col min="40" max="40" width="4.88671875" style="0" hidden="1" customWidth="1"/>
    <col min="41" max="42" width="9.6640625" style="0" hidden="1" customWidth="1"/>
  </cols>
  <sheetData>
    <row r="1" spans="2:9" ht="17.25">
      <c r="B1" s="108" t="s">
        <v>23</v>
      </c>
      <c r="C1" s="105"/>
      <c r="D1" s="105"/>
      <c r="E1" s="105"/>
      <c r="F1" s="44"/>
      <c r="H1" s="112" t="s">
        <v>37</v>
      </c>
      <c r="I1" s="113"/>
    </row>
    <row r="2" spans="2:26" ht="18" thickBot="1">
      <c r="B2" s="108" t="s">
        <v>18</v>
      </c>
      <c r="C2" s="105"/>
      <c r="D2" s="105"/>
      <c r="E2" s="105"/>
      <c r="F2" s="44"/>
      <c r="Y2" s="58">
        <v>4720</v>
      </c>
      <c r="Z2" s="33"/>
    </row>
    <row r="3" spans="2:39" ht="16.5">
      <c r="B3" s="104" t="s">
        <v>29</v>
      </c>
      <c r="C3" s="105"/>
      <c r="D3" s="105"/>
      <c r="E3" s="105"/>
      <c r="F3" s="45"/>
      <c r="H3" s="110" t="s">
        <v>5</v>
      </c>
      <c r="I3" s="111"/>
      <c r="J3" s="59">
        <v>1</v>
      </c>
      <c r="K3" s="59">
        <v>2</v>
      </c>
      <c r="L3" s="59"/>
      <c r="M3" s="59">
        <v>3</v>
      </c>
      <c r="N3" s="59"/>
      <c r="O3" s="59">
        <v>4</v>
      </c>
      <c r="P3" s="59"/>
      <c r="Q3" s="59">
        <v>5</v>
      </c>
      <c r="R3" s="59"/>
      <c r="S3" s="59">
        <v>6</v>
      </c>
      <c r="T3" s="59"/>
      <c r="U3" s="59">
        <v>7</v>
      </c>
      <c r="V3" s="59"/>
      <c r="W3" s="59">
        <v>8</v>
      </c>
      <c r="X3" s="59"/>
      <c r="Y3" s="59">
        <v>9</v>
      </c>
      <c r="Z3" s="59"/>
      <c r="AA3" s="59">
        <v>10</v>
      </c>
      <c r="AB3" s="59"/>
      <c r="AC3" s="59">
        <v>11</v>
      </c>
      <c r="AD3" s="59"/>
      <c r="AE3" s="59">
        <v>12</v>
      </c>
      <c r="AF3" s="59"/>
      <c r="AG3" s="59">
        <v>13</v>
      </c>
      <c r="AH3" s="59"/>
      <c r="AI3" s="59">
        <v>14</v>
      </c>
      <c r="AJ3" s="59"/>
      <c r="AK3" s="59">
        <v>15</v>
      </c>
      <c r="AL3" s="60"/>
      <c r="AM3" s="61">
        <v>16</v>
      </c>
    </row>
    <row r="4" spans="2:39" ht="15">
      <c r="B4" s="106" t="str">
        <f>$H$1</f>
        <v>Effective January 1, 2023</v>
      </c>
      <c r="C4" s="107"/>
      <c r="D4" s="107"/>
      <c r="E4" s="107"/>
      <c r="F4" s="46"/>
      <c r="H4" s="62">
        <v>2022</v>
      </c>
      <c r="I4" s="55" t="s">
        <v>31</v>
      </c>
      <c r="J4" s="57">
        <v>13590</v>
      </c>
      <c r="K4" s="57">
        <v>18310</v>
      </c>
      <c r="L4" s="8"/>
      <c r="M4" s="57">
        <v>23030</v>
      </c>
      <c r="N4" s="8"/>
      <c r="O4" s="57">
        <v>27750</v>
      </c>
      <c r="P4" s="8"/>
      <c r="Q4" s="57">
        <v>32470</v>
      </c>
      <c r="R4" s="8"/>
      <c r="S4" s="57">
        <v>37190</v>
      </c>
      <c r="T4" s="8"/>
      <c r="U4" s="57">
        <v>41910</v>
      </c>
      <c r="V4" s="8"/>
      <c r="W4" s="57">
        <v>46630</v>
      </c>
      <c r="X4" s="8"/>
      <c r="Y4" s="34">
        <f>W4+$Y$2</f>
        <v>51350</v>
      </c>
      <c r="Z4" s="34"/>
      <c r="AA4" s="34">
        <f>Y4+$Y$2</f>
        <v>56070</v>
      </c>
      <c r="AB4" s="34"/>
      <c r="AC4" s="34">
        <f>AA4+$Y$2</f>
        <v>60790</v>
      </c>
      <c r="AD4" s="34"/>
      <c r="AE4" s="34">
        <f>AC4+$Y$2</f>
        <v>65510</v>
      </c>
      <c r="AF4" s="34"/>
      <c r="AG4" s="34">
        <f>AE4+$Y$2</f>
        <v>70230</v>
      </c>
      <c r="AH4" s="34"/>
      <c r="AI4" s="34">
        <f>AG4+$Y$2</f>
        <v>74950</v>
      </c>
      <c r="AJ4" s="34"/>
      <c r="AK4" s="34">
        <f>AI4+$Y$2</f>
        <v>79670</v>
      </c>
      <c r="AL4" s="35"/>
      <c r="AM4" s="63">
        <f>AK4+$Y$2</f>
        <v>84390</v>
      </c>
    </row>
    <row r="5" spans="2:39" ht="15">
      <c r="B5" s="54"/>
      <c r="C5" s="51"/>
      <c r="D5" s="51"/>
      <c r="E5" s="51"/>
      <c r="F5" s="39"/>
      <c r="H5" s="62">
        <v>2022</v>
      </c>
      <c r="I5" s="56" t="s">
        <v>32</v>
      </c>
      <c r="J5" s="7">
        <f>J$4/12</f>
        <v>1132.5</v>
      </c>
      <c r="K5" s="7">
        <f>K$4/12</f>
        <v>1525.8333333333333</v>
      </c>
      <c r="L5" s="7"/>
      <c r="M5" s="7">
        <f>M$4/12</f>
        <v>1919.1666666666667</v>
      </c>
      <c r="N5" s="7"/>
      <c r="O5" s="7">
        <f>O$4/12</f>
        <v>2312.5</v>
      </c>
      <c r="P5" s="7"/>
      <c r="Q5" s="7">
        <f>Q$4/12</f>
        <v>2705.8333333333335</v>
      </c>
      <c r="R5" s="7"/>
      <c r="S5" s="7">
        <f>S$4/12</f>
        <v>3099.1666666666665</v>
      </c>
      <c r="T5" s="7"/>
      <c r="U5" s="7">
        <f>U$4/12</f>
        <v>3492.5</v>
      </c>
      <c r="V5" s="7"/>
      <c r="W5" s="7">
        <f>W$4/12</f>
        <v>3885.8333333333335</v>
      </c>
      <c r="X5" s="7"/>
      <c r="Y5" s="7">
        <f>Y$4/12</f>
        <v>4279.166666666667</v>
      </c>
      <c r="Z5" s="7"/>
      <c r="AA5" s="7">
        <f>AA$4/12</f>
        <v>4672.5</v>
      </c>
      <c r="AB5" s="7"/>
      <c r="AC5" s="7">
        <f>AC$4/12</f>
        <v>5065.833333333333</v>
      </c>
      <c r="AD5" s="7"/>
      <c r="AE5" s="7">
        <f>AE$4/12</f>
        <v>5459.166666666667</v>
      </c>
      <c r="AF5" s="7"/>
      <c r="AG5" s="7">
        <f>AG$4/12</f>
        <v>5852.5</v>
      </c>
      <c r="AH5" s="7"/>
      <c r="AI5" s="7">
        <f>AI$4/12</f>
        <v>6245.833333333333</v>
      </c>
      <c r="AJ5" s="7"/>
      <c r="AK5" s="7">
        <f>AK$4/12</f>
        <v>6639.166666666667</v>
      </c>
      <c r="AL5" s="22"/>
      <c r="AM5" s="64">
        <f>AM$4/12</f>
        <v>7032.5</v>
      </c>
    </row>
    <row r="6" spans="2:39" ht="16.5">
      <c r="B6" s="54"/>
      <c r="C6" s="52" t="s">
        <v>21</v>
      </c>
      <c r="D6" s="40">
        <v>2</v>
      </c>
      <c r="E6" s="50"/>
      <c r="F6" s="46"/>
      <c r="H6" s="65" t="s">
        <v>14</v>
      </c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66"/>
    </row>
    <row r="7" spans="2:39" ht="15">
      <c r="B7" s="54"/>
      <c r="C7" s="52" t="s">
        <v>24</v>
      </c>
      <c r="D7" s="41">
        <v>0</v>
      </c>
      <c r="E7" s="50"/>
      <c r="F7" s="46"/>
      <c r="H7" s="67" t="s">
        <v>13</v>
      </c>
      <c r="I7" s="16">
        <v>0.3</v>
      </c>
      <c r="J7" s="8">
        <f>($I$7*J$4)/12</f>
        <v>339.75</v>
      </c>
      <c r="K7" s="8">
        <f>($I$7*K$4)/12</f>
        <v>457.75</v>
      </c>
      <c r="L7" s="8"/>
      <c r="M7" s="8">
        <f>($I$7*M$4)/12</f>
        <v>575.75</v>
      </c>
      <c r="N7" s="8"/>
      <c r="O7" s="8">
        <f>($I$7*O$4)/12</f>
        <v>693.75</v>
      </c>
      <c r="P7" s="8"/>
      <c r="Q7" s="8">
        <f>($I$7*Q$4)/12</f>
        <v>811.75</v>
      </c>
      <c r="R7" s="8"/>
      <c r="S7" s="8">
        <f>($I$7*S$4)/12</f>
        <v>929.75</v>
      </c>
      <c r="T7" s="8"/>
      <c r="U7" s="8">
        <f>($I$7*U$4)/12</f>
        <v>1047.75</v>
      </c>
      <c r="V7" s="8"/>
      <c r="W7" s="8">
        <f>($I$7*W$4)/12</f>
        <v>1165.75</v>
      </c>
      <c r="X7" s="8"/>
      <c r="Y7" s="8">
        <f>($I$7*Y$4)/12</f>
        <v>1283.75</v>
      </c>
      <c r="Z7" s="8"/>
      <c r="AA7" s="8">
        <f>($I$7*AA$4)/12</f>
        <v>1401.75</v>
      </c>
      <c r="AB7" s="8"/>
      <c r="AC7" s="8">
        <f>($I$7*AC$4)/12</f>
        <v>1519.75</v>
      </c>
      <c r="AD7" s="8"/>
      <c r="AE7" s="8">
        <f>($I$7*AE$4)/12</f>
        <v>1637.75</v>
      </c>
      <c r="AF7" s="8"/>
      <c r="AG7" s="8">
        <f>($I$7*AG$4)/12</f>
        <v>1755.75</v>
      </c>
      <c r="AH7" s="8"/>
      <c r="AI7" s="8">
        <f>($I$7*AI$4)/12</f>
        <v>1873.75</v>
      </c>
      <c r="AJ7" s="8"/>
      <c r="AK7" s="8">
        <f>($I$7*AK$4)/12</f>
        <v>1991.75</v>
      </c>
      <c r="AL7" s="23"/>
      <c r="AM7" s="68">
        <f>($I$7*AM$4)/12</f>
        <v>2109.75</v>
      </c>
    </row>
    <row r="8" spans="2:39" ht="15">
      <c r="B8" s="54"/>
      <c r="C8" s="51"/>
      <c r="D8" s="53"/>
      <c r="E8" s="53"/>
      <c r="F8" s="42"/>
      <c r="H8" s="67" t="s">
        <v>7</v>
      </c>
      <c r="I8" s="16">
        <v>0.785</v>
      </c>
      <c r="J8" s="8">
        <f>J$7/$I$8</f>
        <v>432.80254777070064</v>
      </c>
      <c r="K8" s="8">
        <f>K$7/$I$8</f>
        <v>583.1210191082803</v>
      </c>
      <c r="L8" s="8"/>
      <c r="M8" s="8">
        <f>M$7/$I$8</f>
        <v>733.4394904458599</v>
      </c>
      <c r="N8" s="8"/>
      <c r="O8" s="8">
        <f>O$7/$I$8</f>
        <v>883.7579617834394</v>
      </c>
      <c r="P8" s="8"/>
      <c r="Q8" s="8">
        <f>Q$7/$I$8</f>
        <v>1034.0764331210191</v>
      </c>
      <c r="R8" s="8"/>
      <c r="S8" s="8">
        <f>S$7/$I$8</f>
        <v>1184.3949044585986</v>
      </c>
      <c r="T8" s="8"/>
      <c r="U8" s="8">
        <f>U$7/$I$8</f>
        <v>1334.7133757961783</v>
      </c>
      <c r="V8" s="8"/>
      <c r="W8" s="8">
        <f>W$7/$I$8</f>
        <v>1485.031847133758</v>
      </c>
      <c r="X8" s="8"/>
      <c r="Y8" s="8">
        <f>Y$7/$I$8</f>
        <v>1635.3503184713375</v>
      </c>
      <c r="Z8" s="8"/>
      <c r="AA8" s="8">
        <f>AA$7/$I$8</f>
        <v>1785.6687898089172</v>
      </c>
      <c r="AB8" s="8"/>
      <c r="AC8" s="8">
        <f>AC$7/$I$8</f>
        <v>1935.9872611464968</v>
      </c>
      <c r="AD8" s="8"/>
      <c r="AE8" s="8">
        <f>AE$7/$I$8</f>
        <v>2086.3057324840765</v>
      </c>
      <c r="AF8" s="8"/>
      <c r="AG8" s="8">
        <f>AG$7/$I$8</f>
        <v>2236.624203821656</v>
      </c>
      <c r="AH8" s="8"/>
      <c r="AI8" s="8">
        <f>AI$7/$I$8</f>
        <v>2386.9426751592355</v>
      </c>
      <c r="AJ8" s="8"/>
      <c r="AK8" s="8">
        <f>AK$7/$I$8</f>
        <v>2537.2611464968154</v>
      </c>
      <c r="AL8" s="23"/>
      <c r="AM8" s="68">
        <f>AM$7/$I$8</f>
        <v>2687.579617834395</v>
      </c>
    </row>
    <row r="9" spans="2:39" ht="17.25">
      <c r="B9" s="54"/>
      <c r="C9" s="52" t="s">
        <v>30</v>
      </c>
      <c r="D9" s="43">
        <f>J55</f>
        <v>10</v>
      </c>
      <c r="E9" s="43"/>
      <c r="F9" s="43"/>
      <c r="H9" s="67" t="s">
        <v>6</v>
      </c>
      <c r="I9" s="17">
        <v>1.85</v>
      </c>
      <c r="J9" s="8">
        <f>$I$9*J$8</f>
        <v>800.6847133757963</v>
      </c>
      <c r="K9" s="8">
        <f>$I$9*K$8</f>
        <v>1078.7738853503186</v>
      </c>
      <c r="L9" s="8"/>
      <c r="M9" s="8">
        <f>$I$9*M$8</f>
        <v>1356.8630573248408</v>
      </c>
      <c r="N9" s="8"/>
      <c r="O9" s="8">
        <f>$I$9*O$8</f>
        <v>1634.9522292993631</v>
      </c>
      <c r="P9" s="8"/>
      <c r="Q9" s="8">
        <f>$I$9*Q$8</f>
        <v>1913.0414012738854</v>
      </c>
      <c r="R9" s="8"/>
      <c r="S9" s="8">
        <f>$I$9*S$8</f>
        <v>2191.1305732484075</v>
      </c>
      <c r="T9" s="8"/>
      <c r="U9" s="8">
        <f>$I$9*U$8</f>
        <v>2469.2197452229298</v>
      </c>
      <c r="V9" s="8"/>
      <c r="W9" s="8">
        <f>$I$9*W$8</f>
        <v>2747.3089171974525</v>
      </c>
      <c r="X9" s="8"/>
      <c r="Y9" s="8">
        <f>$I$9*Y$8</f>
        <v>3025.3980891719743</v>
      </c>
      <c r="Z9" s="8"/>
      <c r="AA9" s="8">
        <f>$I$9*AA$8</f>
        <v>3303.487261146497</v>
      </c>
      <c r="AB9" s="8"/>
      <c r="AC9" s="8">
        <f>$I$9*AC$8</f>
        <v>3581.5764331210194</v>
      </c>
      <c r="AD9" s="8"/>
      <c r="AE9" s="8">
        <f>$I$9*AE$8</f>
        <v>3859.6656050955417</v>
      </c>
      <c r="AF9" s="8"/>
      <c r="AG9" s="8">
        <f>$I$9*AG$8</f>
        <v>4137.754777070064</v>
      </c>
      <c r="AH9" s="8"/>
      <c r="AI9" s="8">
        <f>$I$9*AI$8</f>
        <v>4415.843949044586</v>
      </c>
      <c r="AJ9" s="8"/>
      <c r="AK9" s="8">
        <f>$I$9*AK$8</f>
        <v>4693.9331210191085</v>
      </c>
      <c r="AL9" s="23"/>
      <c r="AM9" s="68">
        <f>$I$9*AM$8</f>
        <v>4972.022292993631</v>
      </c>
    </row>
    <row r="10" spans="2:39" ht="15">
      <c r="B10" s="54"/>
      <c r="C10" s="54"/>
      <c r="D10" s="54"/>
      <c r="E10" s="54"/>
      <c r="H10" s="67" t="s">
        <v>11</v>
      </c>
      <c r="I10" s="18">
        <v>30</v>
      </c>
      <c r="J10" s="8">
        <f>J$7/$I$10</f>
        <v>11.325</v>
      </c>
      <c r="K10" s="8">
        <f>K$7/$I$10</f>
        <v>15.258333333333333</v>
      </c>
      <c r="L10" s="8"/>
      <c r="M10" s="8">
        <f>M$7/$I$10</f>
        <v>19.191666666666666</v>
      </c>
      <c r="N10" s="8"/>
      <c r="O10" s="8">
        <f>O$7/$I$10</f>
        <v>23.125</v>
      </c>
      <c r="P10" s="8"/>
      <c r="Q10" s="8">
        <f>Q$7/$I$10</f>
        <v>27.058333333333334</v>
      </c>
      <c r="R10" s="8"/>
      <c r="S10" s="8">
        <f>S$7/$I$10</f>
        <v>30.991666666666667</v>
      </c>
      <c r="T10" s="8"/>
      <c r="U10" s="8">
        <f>U$7/$I$10</f>
        <v>34.925</v>
      </c>
      <c r="V10" s="8"/>
      <c r="W10" s="8">
        <f>W$7/$I$10</f>
        <v>38.858333333333334</v>
      </c>
      <c r="X10" s="8"/>
      <c r="Y10" s="8">
        <f>Y$7/$I$10</f>
        <v>42.791666666666664</v>
      </c>
      <c r="Z10" s="8"/>
      <c r="AA10" s="8">
        <f>AA$7/$I$10</f>
        <v>46.725</v>
      </c>
      <c r="AB10" s="8"/>
      <c r="AC10" s="8">
        <f>AC$7/$I$10</f>
        <v>50.65833333333333</v>
      </c>
      <c r="AD10" s="8"/>
      <c r="AE10" s="8">
        <f>AE$7/$I$10</f>
        <v>54.59166666666667</v>
      </c>
      <c r="AF10" s="8"/>
      <c r="AG10" s="8">
        <f>AG$7/$I$10</f>
        <v>58.525</v>
      </c>
      <c r="AH10" s="8"/>
      <c r="AI10" s="8">
        <f>AI$7/$I$10</f>
        <v>62.458333333333336</v>
      </c>
      <c r="AJ10" s="8"/>
      <c r="AK10" s="8">
        <f>AK$7/$I$10</f>
        <v>66.39166666666667</v>
      </c>
      <c r="AL10" s="23"/>
      <c r="AM10" s="68">
        <f>AM$7/$I$10</f>
        <v>70.325</v>
      </c>
    </row>
    <row r="11" spans="2:39" ht="15">
      <c r="B11" s="109" t="s">
        <v>28</v>
      </c>
      <c r="C11" s="105"/>
      <c r="D11" s="105"/>
      <c r="E11" s="105"/>
      <c r="F11" s="48"/>
      <c r="H11" s="67" t="s">
        <v>10</v>
      </c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66"/>
    </row>
    <row r="12" spans="2:39" ht="15">
      <c r="B12" s="105"/>
      <c r="C12" s="105"/>
      <c r="D12" s="105"/>
      <c r="E12" s="105"/>
      <c r="F12" s="48"/>
      <c r="H12" s="67" t="s">
        <v>9</v>
      </c>
      <c r="I12" s="6"/>
      <c r="J12" s="9">
        <f>ROUND(J$8,0)</f>
        <v>433</v>
      </c>
      <c r="K12" s="9">
        <f>ROUND(K$8,0)</f>
        <v>583</v>
      </c>
      <c r="L12" s="9"/>
      <c r="M12" s="9">
        <f>ROUND(M$8,0)</f>
        <v>733</v>
      </c>
      <c r="N12" s="9"/>
      <c r="O12" s="9">
        <f>ROUND(O$8,0)</f>
        <v>884</v>
      </c>
      <c r="P12" s="9"/>
      <c r="Q12" s="9">
        <f>ROUND(Q$8,0)</f>
        <v>1034</v>
      </c>
      <c r="R12" s="9"/>
      <c r="S12" s="9">
        <f>ROUND(S$8,0)</f>
        <v>1184</v>
      </c>
      <c r="T12" s="9"/>
      <c r="U12" s="9">
        <f>ROUND(U$8,0)</f>
        <v>1335</v>
      </c>
      <c r="V12" s="9"/>
      <c r="W12" s="9">
        <f>ROUND(W$8,0)</f>
        <v>1485</v>
      </c>
      <c r="X12" s="9"/>
      <c r="Y12" s="9">
        <f>ROUND(Y$8,0)</f>
        <v>1635</v>
      </c>
      <c r="Z12" s="9"/>
      <c r="AA12" s="9">
        <f>ROUND(AA$8,0)</f>
        <v>1786</v>
      </c>
      <c r="AB12" s="9"/>
      <c r="AC12" s="9">
        <f>ROUND(AC$8,0)</f>
        <v>1936</v>
      </c>
      <c r="AD12" s="9"/>
      <c r="AE12" s="9">
        <f>ROUND(AE$8,0)</f>
        <v>2086</v>
      </c>
      <c r="AF12" s="9"/>
      <c r="AG12" s="9">
        <f>ROUND(AG$8,0)</f>
        <v>2237</v>
      </c>
      <c r="AH12" s="9"/>
      <c r="AI12" s="9">
        <f>ROUND(AI$8,0)</f>
        <v>2387</v>
      </c>
      <c r="AJ12" s="9"/>
      <c r="AK12" s="9">
        <f>ROUND(AK$8,0)</f>
        <v>2537</v>
      </c>
      <c r="AL12" s="24"/>
      <c r="AM12" s="69">
        <f>ROUND(AM$8,0)</f>
        <v>2688</v>
      </c>
    </row>
    <row r="13" spans="2:39" ht="15">
      <c r="B13" s="105"/>
      <c r="C13" s="105"/>
      <c r="D13" s="105"/>
      <c r="E13" s="105"/>
      <c r="F13" s="48"/>
      <c r="H13" s="67" t="s">
        <v>8</v>
      </c>
      <c r="I13" s="6">
        <f>I9</f>
        <v>1.85</v>
      </c>
      <c r="J13" s="9">
        <f>ROUND($I$9*J$8,0)</f>
        <v>801</v>
      </c>
      <c r="K13" s="9">
        <f>ROUND($I$9*K$8,0)</f>
        <v>1079</v>
      </c>
      <c r="L13" s="9"/>
      <c r="M13" s="9">
        <f>ROUND($I$9*M$8,0)</f>
        <v>1357</v>
      </c>
      <c r="N13" s="9"/>
      <c r="O13" s="9">
        <f>ROUND($I$9*O$8,0)</f>
        <v>1635</v>
      </c>
      <c r="P13" s="9"/>
      <c r="Q13" s="9">
        <f>ROUND($I$9*Q$8,0)</f>
        <v>1913</v>
      </c>
      <c r="R13" s="9"/>
      <c r="S13" s="9">
        <f>ROUND($I$9*S$8,0)</f>
        <v>2191</v>
      </c>
      <c r="T13" s="9"/>
      <c r="U13" s="9">
        <f>ROUND($I$9*U$8,0)</f>
        <v>2469</v>
      </c>
      <c r="V13" s="9"/>
      <c r="W13" s="9">
        <f>ROUND($I$9*W$8,0)</f>
        <v>2747</v>
      </c>
      <c r="X13" s="9"/>
      <c r="Y13" s="9">
        <f>ROUND($I$9*Y$8,0)</f>
        <v>3025</v>
      </c>
      <c r="Z13" s="9"/>
      <c r="AA13" s="9">
        <f>ROUND($I$9*AA$8,0)</f>
        <v>3303</v>
      </c>
      <c r="AB13" s="9"/>
      <c r="AC13" s="9">
        <f>ROUND($I$9*AC$8,0)</f>
        <v>3582</v>
      </c>
      <c r="AD13" s="9"/>
      <c r="AE13" s="9">
        <f>ROUND($I$9*AE$8,0)</f>
        <v>3860</v>
      </c>
      <c r="AF13" s="9"/>
      <c r="AG13" s="9">
        <f>ROUND($I$9*AG$8,0)</f>
        <v>4138</v>
      </c>
      <c r="AH13" s="9"/>
      <c r="AI13" s="9">
        <f>ROUND($I$9*AI$8,0)</f>
        <v>4416</v>
      </c>
      <c r="AJ13" s="9"/>
      <c r="AK13" s="9">
        <f>ROUND($I$9*AK$8,0)</f>
        <v>4694</v>
      </c>
      <c r="AL13" s="24"/>
      <c r="AM13" s="69">
        <f>ROUND($I$9*AM$8,0)</f>
        <v>4972</v>
      </c>
    </row>
    <row r="14" spans="2:39" ht="15.75" thickBot="1">
      <c r="B14" s="105"/>
      <c r="C14" s="105"/>
      <c r="D14" s="105"/>
      <c r="E14" s="105"/>
      <c r="F14" s="47"/>
      <c r="H14" s="70" t="s">
        <v>12</v>
      </c>
      <c r="I14" s="71">
        <f>I8</f>
        <v>0.785</v>
      </c>
      <c r="J14" s="72">
        <f>ROUND($I$7*J4/12,0)</f>
        <v>340</v>
      </c>
      <c r="K14" s="72">
        <f>ROUND($I$7*K4/12,0)</f>
        <v>458</v>
      </c>
      <c r="L14" s="72"/>
      <c r="M14" s="72">
        <f>ROUND($I$7*M4/12,0)</f>
        <v>576</v>
      </c>
      <c r="N14" s="72"/>
      <c r="O14" s="72">
        <f>ROUND($I$7*O4/12,0)</f>
        <v>694</v>
      </c>
      <c r="P14" s="72"/>
      <c r="Q14" s="72">
        <f>ROUND($I$7*Q4/12,0)</f>
        <v>812</v>
      </c>
      <c r="R14" s="72"/>
      <c r="S14" s="72">
        <f>ROUND($I$7*S4/12,0)</f>
        <v>930</v>
      </c>
      <c r="T14" s="72"/>
      <c r="U14" s="72">
        <f>ROUND($I$7*U4/12,0)</f>
        <v>1048</v>
      </c>
      <c r="V14" s="72"/>
      <c r="W14" s="72">
        <f>ROUND($I$7*W4/12,0)</f>
        <v>1166</v>
      </c>
      <c r="X14" s="72"/>
      <c r="Y14" s="72">
        <f>ROUND($I$7*Y4/12,0)</f>
        <v>1284</v>
      </c>
      <c r="Z14" s="72"/>
      <c r="AA14" s="72">
        <f>ROUND($I$7*AA4/12,0)</f>
        <v>1402</v>
      </c>
      <c r="AB14" s="72"/>
      <c r="AC14" s="72">
        <f>ROUND($I$7*AC4/12,0)</f>
        <v>1520</v>
      </c>
      <c r="AD14" s="72"/>
      <c r="AE14" s="72">
        <f>ROUND($I$7*AE4/12,0)</f>
        <v>1638</v>
      </c>
      <c r="AF14" s="72"/>
      <c r="AG14" s="72">
        <f>ROUND($I$7*AG4/12,0)</f>
        <v>1756</v>
      </c>
      <c r="AH14" s="72"/>
      <c r="AI14" s="72">
        <f>ROUND($I$7*AI4/12,0)</f>
        <v>1874</v>
      </c>
      <c r="AJ14" s="72"/>
      <c r="AK14" s="72">
        <f>ROUND($I$7*AK4/12,0)</f>
        <v>1992</v>
      </c>
      <c r="AL14" s="72"/>
      <c r="AM14" s="73">
        <f>ROUND($I$7*AM4/12,0)</f>
        <v>2110</v>
      </c>
    </row>
    <row r="15" spans="2:39" ht="15">
      <c r="B15" s="105"/>
      <c r="C15" s="105"/>
      <c r="D15" s="105"/>
      <c r="E15" s="105"/>
      <c r="F15" s="47"/>
      <c r="H15" s="74" t="s">
        <v>33</v>
      </c>
      <c r="I15" s="36"/>
      <c r="J15" s="37">
        <v>557</v>
      </c>
      <c r="K15" s="37">
        <v>777</v>
      </c>
      <c r="L15" s="37"/>
      <c r="M15" s="37">
        <v>979</v>
      </c>
      <c r="N15" s="37"/>
      <c r="O15" s="37">
        <v>1178</v>
      </c>
      <c r="P15" s="37"/>
      <c r="Q15" s="37">
        <v>1378</v>
      </c>
      <c r="R15" s="37"/>
      <c r="S15" s="37">
        <v>1580</v>
      </c>
      <c r="T15" s="37"/>
      <c r="U15" s="37">
        <v>1780</v>
      </c>
      <c r="V15" s="37"/>
      <c r="W15" s="37">
        <v>1980</v>
      </c>
      <c r="X15" s="37"/>
      <c r="Y15" s="37">
        <v>2179</v>
      </c>
      <c r="Z15" s="38"/>
      <c r="AA15" s="37">
        <v>2381</v>
      </c>
      <c r="AB15" s="38"/>
      <c r="AC15" s="37">
        <v>2581</v>
      </c>
      <c r="AD15" s="38"/>
      <c r="AE15" s="37">
        <v>2781</v>
      </c>
      <c r="AF15" s="38"/>
      <c r="AG15" s="37">
        <v>2980</v>
      </c>
      <c r="AH15" s="38"/>
      <c r="AI15" s="37">
        <v>3182</v>
      </c>
      <c r="AJ15" s="38"/>
      <c r="AK15" s="37">
        <v>3382</v>
      </c>
      <c r="AL15" s="38"/>
      <c r="AM15" s="37">
        <v>3582</v>
      </c>
    </row>
    <row r="16" spans="2:24" ht="15">
      <c r="B16" s="105"/>
      <c r="C16" s="105"/>
      <c r="D16" s="105"/>
      <c r="E16" s="105"/>
      <c r="F16" s="47"/>
      <c r="H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22" ht="15">
      <c r="B17" s="105"/>
      <c r="C17" s="105"/>
      <c r="D17" s="105"/>
      <c r="E17" s="105"/>
      <c r="F17" s="47"/>
      <c r="H17" s="4" t="s">
        <v>0</v>
      </c>
      <c r="I17" s="14">
        <v>1</v>
      </c>
      <c r="J17" s="3"/>
      <c r="K17" s="3"/>
      <c r="L17" s="3"/>
      <c r="M17" s="3"/>
      <c r="N17" s="3"/>
      <c r="Q17" s="103"/>
      <c r="R17" s="103"/>
      <c r="S17" s="103"/>
      <c r="T17" s="21"/>
      <c r="U17" s="19"/>
      <c r="V17" s="19"/>
    </row>
    <row r="18" spans="2:24" ht="15">
      <c r="B18" s="49"/>
      <c r="C18" s="49"/>
      <c r="D18" s="49"/>
      <c r="E18" s="49"/>
      <c r="F18" s="47"/>
      <c r="H18" s="4" t="s">
        <v>2</v>
      </c>
      <c r="I18" s="15">
        <v>0.04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14" ht="15">
      <c r="B19" s="47"/>
      <c r="C19" s="47"/>
      <c r="D19" s="47"/>
      <c r="E19" s="47"/>
      <c r="F19" s="49"/>
      <c r="H19" s="4" t="s">
        <v>3</v>
      </c>
      <c r="I19" s="15">
        <v>0.01</v>
      </c>
      <c r="M19" s="3" t="s">
        <v>1</v>
      </c>
      <c r="N19" s="3"/>
    </row>
    <row r="20" spans="2:9" ht="15">
      <c r="B20" s="47"/>
      <c r="C20" s="47"/>
      <c r="D20" s="47"/>
      <c r="E20" s="47"/>
      <c r="F20" s="47"/>
      <c r="H20" s="4" t="s">
        <v>4</v>
      </c>
      <c r="I20" s="14">
        <v>0.25</v>
      </c>
    </row>
    <row r="21" ht="15">
      <c r="H21" s="25"/>
    </row>
    <row r="22" spans="8:40" ht="15">
      <c r="H22" s="25" t="s">
        <v>15</v>
      </c>
      <c r="K22" s="27">
        <f>$D$7</f>
        <v>0</v>
      </c>
      <c r="L22" s="26"/>
      <c r="M22" s="27">
        <f>$D$7</f>
        <v>0</v>
      </c>
      <c r="N22" s="26"/>
      <c r="O22" s="27">
        <f>$D$7</f>
        <v>0</v>
      </c>
      <c r="P22" s="27"/>
      <c r="Q22" s="27">
        <f>$D$7</f>
        <v>0</v>
      </c>
      <c r="R22" s="27"/>
      <c r="S22" s="27">
        <f>$D$7</f>
        <v>0</v>
      </c>
      <c r="T22" s="27"/>
      <c r="U22" s="27">
        <f>$D$7</f>
        <v>0</v>
      </c>
      <c r="V22" s="27"/>
      <c r="W22" s="27">
        <f>$D$7</f>
        <v>0</v>
      </c>
      <c r="X22" s="27"/>
      <c r="Y22" s="27">
        <f>$D$7</f>
        <v>0</v>
      </c>
      <c r="Z22" s="27"/>
      <c r="AA22" s="27">
        <f>$D$7</f>
        <v>0</v>
      </c>
      <c r="AB22" s="27"/>
      <c r="AC22" s="27">
        <f>$D$7</f>
        <v>0</v>
      </c>
      <c r="AD22" s="27"/>
      <c r="AE22" s="27">
        <f>$D$7</f>
        <v>0</v>
      </c>
      <c r="AF22" s="27"/>
      <c r="AG22" s="27">
        <f>$D$7</f>
        <v>0</v>
      </c>
      <c r="AH22" s="27"/>
      <c r="AI22" s="27">
        <f>$D$7</f>
        <v>0</v>
      </c>
      <c r="AJ22" s="27"/>
      <c r="AK22" s="27">
        <f>$D$7</f>
        <v>0</v>
      </c>
      <c r="AL22" s="27"/>
      <c r="AM22" s="27">
        <f>$D$7</f>
        <v>0</v>
      </c>
      <c r="AN22" s="27"/>
    </row>
    <row r="23" spans="8:40" ht="15">
      <c r="H23" s="25" t="s">
        <v>26</v>
      </c>
      <c r="J23" s="19"/>
      <c r="K23" s="19">
        <f>IF(K47&lt;K22,"Over-Income",IF(K27&gt;K22,10,ROUND(K22*K25,0)))</f>
        <v>10</v>
      </c>
      <c r="L23" s="19"/>
      <c r="M23" s="19">
        <f>IF(M47&lt;M22,"Over-Income",IF(M27&gt;M22,10,ROUND(M22*M25,0)))</f>
        <v>10</v>
      </c>
      <c r="N23" s="19"/>
      <c r="O23" s="19">
        <f>IF(O47&lt;O22,"Over-Income",IF(O27&gt;O22,10,ROUND(O22*O25,0)))</f>
        <v>10</v>
      </c>
      <c r="P23" s="19"/>
      <c r="Q23" s="19">
        <f>IF(Q47&lt;Q22,"Over-Income",IF(Q27&gt;Q22,10,ROUND(Q22*Q25,0)))</f>
        <v>10</v>
      </c>
      <c r="R23" s="19"/>
      <c r="S23" s="19">
        <f>IF(S47&lt;S22,"Over-Income",IF(S27&gt;S22,10,ROUND(S22*S25,0)))</f>
        <v>10</v>
      </c>
      <c r="T23" s="19"/>
      <c r="U23" s="19">
        <f>IF(U47&lt;U22,"Over-Income",IF(U27&gt;U22,10,ROUND(U22*U25,0)))</f>
        <v>10</v>
      </c>
      <c r="V23" s="19"/>
      <c r="W23" s="19">
        <f>IF(W47&lt;W22,"Over-Income",IF(W27&gt;W22,10,ROUND(W22*W25,0)))</f>
        <v>10</v>
      </c>
      <c r="X23" s="19"/>
      <c r="Y23" s="19">
        <f>IF(Y47&lt;Y22,"Over-Income",IF(Y27&gt;Y22,10,ROUND(Y22*Y25,0)))</f>
        <v>10</v>
      </c>
      <c r="Z23" s="19"/>
      <c r="AA23" s="19">
        <f>IF(AA47&lt;AA22,"Over-Income",IF(AA27&gt;AA22,10,ROUND(AA22*AA25,0)))</f>
        <v>10</v>
      </c>
      <c r="AB23" s="19"/>
      <c r="AC23" s="19">
        <f>IF(AC46&lt;AC22,"Over-Income",IF(AC27&gt;AC22,10,ROUND(AC22*AC25,0)))</f>
        <v>10</v>
      </c>
      <c r="AD23" s="19"/>
      <c r="AE23" s="19">
        <f>IF(AE45&lt;AE22,"Over-Income",IF(AE27&gt;AE22,10,ROUND(AE22*AE25,0)))</f>
        <v>10</v>
      </c>
      <c r="AF23" s="19"/>
      <c r="AG23" s="19">
        <f>IF(AG43&lt;AG22,"Over-Income",IF(AG27&gt;AG22,10,ROUND(AG22*AG25,0)))</f>
        <v>10</v>
      </c>
      <c r="AH23" s="19"/>
      <c r="AI23" s="19">
        <f>IF(AI41&lt;AI22,"Over-Income",IF(AI27&gt;AI22,10,ROUND(AI22*AI25,0)))</f>
        <v>10</v>
      </c>
      <c r="AJ23" s="19"/>
      <c r="AK23" s="19">
        <f>IF(AK40&lt;AK22,"Over-Income",IF(AK27&gt;AK22,10,ROUND(AK22*AK25,0)))</f>
        <v>10</v>
      </c>
      <c r="AL23" s="19"/>
      <c r="AM23" s="19">
        <f>IF(AM39&lt;AM22,"Over-Income",IF(AM27&gt;AM22,10,ROUND(AM22*AM25,0)))</f>
        <v>10</v>
      </c>
      <c r="AN23" s="19"/>
    </row>
    <row r="24" spans="8:40" ht="15">
      <c r="H24" s="25" t="s">
        <v>27</v>
      </c>
      <c r="J24" s="19"/>
      <c r="K24" s="19">
        <f>IF(K23="Over-Income",K23,IF(K23&gt;=10,K23,10))</f>
        <v>10</v>
      </c>
      <c r="L24" s="19"/>
      <c r="M24" s="19">
        <f>IF(M23="Over-Income",M23,IF(M23&gt;=10,M23,10))</f>
        <v>10</v>
      </c>
      <c r="N24" s="19"/>
      <c r="O24" s="19">
        <f>IF(O23="Over-Income",O23,IF(O23&gt;=10,O23,10))</f>
        <v>10</v>
      </c>
      <c r="P24" s="19"/>
      <c r="Q24" s="19">
        <f>IF(Q23="Over-Income",Q23,IF(Q23&gt;=10,Q23,10))</f>
        <v>10</v>
      </c>
      <c r="R24" s="19"/>
      <c r="S24" s="19">
        <f>IF(S23="Over-Income",S23,IF(S23&gt;=10,S23,10))</f>
        <v>10</v>
      </c>
      <c r="T24" s="19"/>
      <c r="U24" s="19">
        <f>IF(U23="Over-Income",U23,IF(U23&gt;=10,U23,10))</f>
        <v>10</v>
      </c>
      <c r="V24" s="19"/>
      <c r="W24" s="19">
        <f>IF(W23="Over-Income",W23,IF(W23&gt;=10,W23,10))</f>
        <v>10</v>
      </c>
      <c r="X24" s="19"/>
      <c r="Y24" s="19">
        <f>IF(Y23="Over-Income",Y23,IF(Y23&gt;=10,Y23,10))</f>
        <v>10</v>
      </c>
      <c r="Z24" s="19"/>
      <c r="AA24" s="19">
        <f>IF(AA23="Over-Income",AA23,IF(AA23&gt;=10,AA23,10))</f>
        <v>10</v>
      </c>
      <c r="AB24" s="19"/>
      <c r="AC24" s="19">
        <f>IF(AC23="Over-Income",AC23,IF(AC23&gt;=10,AC23,10))</f>
        <v>10</v>
      </c>
      <c r="AD24" s="19"/>
      <c r="AE24" s="19">
        <f>IF(AE23="Over-Income",AE23,IF(AE23&gt;=10,AE23,10))</f>
        <v>10</v>
      </c>
      <c r="AF24" s="19"/>
      <c r="AG24" s="19">
        <f>IF(AG23="Over-Income",AG23,IF(AG23&gt;=10,AG23,10))</f>
        <v>10</v>
      </c>
      <c r="AH24" s="19"/>
      <c r="AI24" s="19">
        <f>IF(AI23="Over-Income",AI23,IF(AI23&gt;=10,AI23,10))</f>
        <v>10</v>
      </c>
      <c r="AJ24" s="19"/>
      <c r="AK24" s="19">
        <f>IF(AK23="Over-Income",AK23,IF(AK23&gt;=10,AK23,10))</f>
        <v>10</v>
      </c>
      <c r="AL24" s="19"/>
      <c r="AM24" s="19">
        <f>IF(AM23="Over-Income",AM23,IF(AM23&gt;=10,AM23,10))</f>
        <v>10</v>
      </c>
      <c r="AN24" s="19"/>
    </row>
    <row r="25" spans="8:39" ht="15.75" customHeight="1" thickBot="1">
      <c r="H25" s="2" t="s">
        <v>16</v>
      </c>
      <c r="I25" s="10"/>
      <c r="K25" t="e">
        <f>VLOOKUP(D7,K26:L47,2,TRUE)</f>
        <v>#VALUE!</v>
      </c>
      <c r="M25" t="e">
        <f>VLOOKUP(M22,M26:N47,2,TRUE)</f>
        <v>#VALUE!</v>
      </c>
      <c r="O25" t="e">
        <f>VLOOKUP(O22,O26:P47,2,TRUE)</f>
        <v>#VALUE!</v>
      </c>
      <c r="Q25" t="e">
        <f>VLOOKUP(Q22,Q26:R47,2,TRUE)</f>
        <v>#VALUE!</v>
      </c>
      <c r="S25" t="e">
        <f>VLOOKUP(S22,S26:T47,2,TRUE)</f>
        <v>#VALUE!</v>
      </c>
      <c r="U25" t="e">
        <f>VLOOKUP(U22,U26:V47,2,TRUE)</f>
        <v>#VALUE!</v>
      </c>
      <c r="W25" t="e">
        <f>VLOOKUP(W22,W26:X47,2,TRUE)</f>
        <v>#VALUE!</v>
      </c>
      <c r="Y25" s="75" t="e">
        <f>VLOOKUP(Y22,Y26:Z47,2,TRUE)</f>
        <v>#VALUE!</v>
      </c>
      <c r="AA25" t="e">
        <f>VLOOKUP(AA22,AA26:AB47,2,TRUE)</f>
        <v>#VALUE!</v>
      </c>
      <c r="AC25" t="e">
        <f>VLOOKUP(AC22,AC26:AD47,2,TRUE)</f>
        <v>#VALUE!</v>
      </c>
      <c r="AE25" t="e">
        <f>VLOOKUP(AE22,AE26:AF47,2,TRUE)</f>
        <v>#VALUE!</v>
      </c>
      <c r="AG25" t="e">
        <f>VLOOKUP(AG22,AG26:AH47,2,TRUE)</f>
        <v>#VALUE!</v>
      </c>
      <c r="AI25" t="e">
        <f>VLOOKUP(AI22,AI26:AJ47,2,TRUE)</f>
        <v>#VALUE!</v>
      </c>
      <c r="AK25" t="e">
        <f>VLOOKUP(AK22,AK26:AL47,2,TRUE)</f>
        <v>#VALUE!</v>
      </c>
      <c r="AM25" t="e">
        <f>VLOOKUP(AM22,AM26:AN47,2,TRUE)</f>
        <v>#VALUE!</v>
      </c>
    </row>
    <row r="26" spans="8:40" ht="17.25">
      <c r="H26" s="81"/>
      <c r="I26" s="76">
        <v>0</v>
      </c>
      <c r="J26" s="86">
        <v>1</v>
      </c>
      <c r="K26" s="90">
        <v>2</v>
      </c>
      <c r="L26" s="91"/>
      <c r="M26" s="90">
        <v>3</v>
      </c>
      <c r="N26" s="91"/>
      <c r="O26" s="90">
        <v>4</v>
      </c>
      <c r="P26" s="91"/>
      <c r="Q26" s="90">
        <v>5</v>
      </c>
      <c r="R26" s="91"/>
      <c r="S26" s="90">
        <v>6</v>
      </c>
      <c r="T26" s="91"/>
      <c r="U26" s="90">
        <v>7</v>
      </c>
      <c r="V26" s="91"/>
      <c r="W26" s="90">
        <v>8</v>
      </c>
      <c r="X26" s="91"/>
      <c r="Y26" s="90">
        <v>9</v>
      </c>
      <c r="Z26" s="91"/>
      <c r="AA26" s="90">
        <v>10</v>
      </c>
      <c r="AB26" s="91"/>
      <c r="AC26" s="90">
        <v>11</v>
      </c>
      <c r="AD26" s="91"/>
      <c r="AE26" s="90">
        <v>12</v>
      </c>
      <c r="AF26" s="91"/>
      <c r="AG26" s="90">
        <v>13</v>
      </c>
      <c r="AH26" s="91"/>
      <c r="AI26" s="90">
        <v>14</v>
      </c>
      <c r="AJ26" s="91"/>
      <c r="AK26" s="90">
        <v>15</v>
      </c>
      <c r="AL26" s="91"/>
      <c r="AM26" s="90">
        <v>16</v>
      </c>
      <c r="AN26" s="91"/>
    </row>
    <row r="27" spans="8:40" ht="15">
      <c r="H27" s="82" t="s">
        <v>25</v>
      </c>
      <c r="I27" s="77">
        <v>0.01</v>
      </c>
      <c r="J27" s="87">
        <v>558</v>
      </c>
      <c r="K27" s="92">
        <v>778</v>
      </c>
      <c r="L27" s="93">
        <f>IF(+$I28+$I$19&lt;=$I$20,+$I28-$I$19,$I$20)</f>
        <v>0.01</v>
      </c>
      <c r="M27" s="92">
        <v>980</v>
      </c>
      <c r="N27" s="93">
        <f>IF(+$I28+$I$19&lt;=$I$20,+$I28-$I$19,$I$20)</f>
        <v>0.01</v>
      </c>
      <c r="O27" s="92">
        <v>1179</v>
      </c>
      <c r="P27" s="93">
        <f>IF(+$I28+$I$19&lt;=$I$20,+$I28-$I$19,$I$20)</f>
        <v>0.01</v>
      </c>
      <c r="Q27" s="92">
        <v>1379</v>
      </c>
      <c r="R27" s="93">
        <f>IF(+$I28+$I$19&lt;=$I$20,+$I28-$I$19,$I$20)</f>
        <v>0.01</v>
      </c>
      <c r="S27" s="92">
        <v>1581</v>
      </c>
      <c r="T27" s="93">
        <f>IF(+$I28+$I$19&lt;=$I$20,+$I28-$I$19,$I$20)</f>
        <v>0.01</v>
      </c>
      <c r="U27" s="92">
        <v>1781</v>
      </c>
      <c r="V27" s="93">
        <f>IF(+$I28+$I$19&lt;=$I$20,+$I28-$I$19,$I$20)</f>
        <v>0.01</v>
      </c>
      <c r="W27" s="92">
        <v>1981</v>
      </c>
      <c r="X27" s="93">
        <f>IF(+$I28+$I$19&lt;=$I$20,+$I28-$I$19,$I$20)</f>
        <v>0.01</v>
      </c>
      <c r="Y27" s="92">
        <v>2180</v>
      </c>
      <c r="Z27" s="93">
        <f>IF(+$I28+$I$19&lt;=$I$20,+$I28-$I$19,$I$20)</f>
        <v>0.01</v>
      </c>
      <c r="AA27" s="92">
        <v>2382</v>
      </c>
      <c r="AB27" s="93">
        <f>IF(+$I28+$I$19&lt;=$I$20,+$I28-$I$19,$I$20)</f>
        <v>0.01</v>
      </c>
      <c r="AC27" s="92">
        <v>2582</v>
      </c>
      <c r="AD27" s="93">
        <f>IF(+$I28+$I$19&lt;=$I$20,+$I28-$I$19,$I$20)</f>
        <v>0.01</v>
      </c>
      <c r="AE27" s="92">
        <v>2782</v>
      </c>
      <c r="AF27" s="93">
        <f>IF(+$I28+$I$19&lt;=$I$20,+$I28-$I$19,$I$20)</f>
        <v>0.01</v>
      </c>
      <c r="AG27" s="92">
        <v>2981</v>
      </c>
      <c r="AH27" s="93">
        <f>IF(+$I28+$I$19&lt;=$I$20,+$I28-$I$19,$I$20)</f>
        <v>0.01</v>
      </c>
      <c r="AI27" s="92">
        <v>3183</v>
      </c>
      <c r="AJ27" s="93">
        <f>IF(+$I28+$I$19&lt;=$I$20,+$I28-$I$19,$I$20)</f>
        <v>0.01</v>
      </c>
      <c r="AK27" s="92">
        <v>3383</v>
      </c>
      <c r="AL27" s="93">
        <f>IF(+$I28+$I$19&lt;=$I$20,+$I28-$I$19,$I$20)</f>
        <v>0.01</v>
      </c>
      <c r="AM27" s="92">
        <v>3583</v>
      </c>
      <c r="AN27" s="93">
        <f>IF(+$I28+$I$19&lt;=$I$20,+$I28-$I$19,$I$20)</f>
        <v>0.01</v>
      </c>
    </row>
    <row r="28" spans="8:40" ht="15">
      <c r="H28" s="82">
        <v>0.9</v>
      </c>
      <c r="I28" s="77">
        <v>0.02</v>
      </c>
      <c r="J28" s="87">
        <v>1019</v>
      </c>
      <c r="K28" s="92">
        <v>1373</v>
      </c>
      <c r="L28" s="93">
        <f>IF(+$I29+$I$19&lt;=$I$20,+$I29-$I$19,$I$20)</f>
        <v>0.019999999999999997</v>
      </c>
      <c r="M28" s="92">
        <v>1727</v>
      </c>
      <c r="N28" s="93">
        <f>IF(+$I29+$I$19&lt;=$I$20,+$I29-$I$19,$I$20)</f>
        <v>0.019999999999999997</v>
      </c>
      <c r="O28" s="92">
        <v>2081</v>
      </c>
      <c r="P28" s="93">
        <f>IF(+$I29+$I$19&lt;=$I$20,+$I29-$I$19,$I$20)</f>
        <v>0.019999999999999997</v>
      </c>
      <c r="Q28" s="92">
        <v>2435</v>
      </c>
      <c r="R28" s="93">
        <f>IF(+$I29+$I$19&lt;=$I$20,+$I29-$I$19,$I$20)</f>
        <v>0.019999999999999997</v>
      </c>
      <c r="S28" s="92">
        <v>2789</v>
      </c>
      <c r="T28" s="93">
        <f>IF(+$I29+$I$19&lt;=$I$20,+$I29-$I$19,$I$20)</f>
        <v>0.019999999999999997</v>
      </c>
      <c r="U28" s="92">
        <v>3143</v>
      </c>
      <c r="V28" s="93">
        <f>IF(+$I29+$I$19&lt;=$I$20,+$I29-$I$19,$I$20)</f>
        <v>0.019999999999999997</v>
      </c>
      <c r="W28" s="92">
        <v>3497</v>
      </c>
      <c r="X28" s="93">
        <f>IF(+$I29+$I$19&lt;=$I$20,+$I29-$I$19,$I$20)</f>
        <v>0.019999999999999997</v>
      </c>
      <c r="Y28" s="92">
        <v>3851</v>
      </c>
      <c r="Z28" s="93">
        <f>IF(+$I29+$I$19&lt;=$I$20,+$I29-$I$19,$I$20)</f>
        <v>0.019999999999999997</v>
      </c>
      <c r="AA28" s="92">
        <v>4205</v>
      </c>
      <c r="AB28" s="93">
        <f>IF(+$I29+$I$19&lt;=$I$20,+$I29-$I$19,$I$20)</f>
        <v>0.019999999999999997</v>
      </c>
      <c r="AC28" s="92">
        <v>4559</v>
      </c>
      <c r="AD28" s="93">
        <f>IF(+$I29+$I$19&lt;=$I$20,+$I29-$I$19,$I$20)</f>
        <v>0.019999999999999997</v>
      </c>
      <c r="AE28" s="92">
        <v>4913</v>
      </c>
      <c r="AF28" s="93">
        <f>IF(+$I29+$I$19&lt;=$I$20,+$I29-$I$19,$I$20)</f>
        <v>0.019999999999999997</v>
      </c>
      <c r="AG28" s="92">
        <v>5267</v>
      </c>
      <c r="AH28" s="93">
        <f>IF(+$I29+$I$19&lt;=$I$20,+$I29-$I$19,$I$20)</f>
        <v>0.019999999999999997</v>
      </c>
      <c r="AI28" s="92">
        <v>5621</v>
      </c>
      <c r="AJ28" s="93">
        <f>IF(+$I29+$I$19&lt;=$I$20,+$I29-$I$19,$I$20)</f>
        <v>0.019999999999999997</v>
      </c>
      <c r="AK28" s="92">
        <v>5975</v>
      </c>
      <c r="AL28" s="93">
        <f>IF(+$I29+$I$19&lt;=$I$20,+$I29-$I$19,$I$20)</f>
        <v>0.019999999999999997</v>
      </c>
      <c r="AM28" s="92">
        <v>6329</v>
      </c>
      <c r="AN28" s="93">
        <f>IF(+$I29+$I$19&lt;=$I$20,+$I29-$I$19,$I$20)</f>
        <v>0.019999999999999997</v>
      </c>
    </row>
    <row r="29" spans="8:40" ht="15">
      <c r="H29" s="82">
        <v>0.95</v>
      </c>
      <c r="I29" s="77">
        <f>IF(+$I30+$I$19&lt;=$I$20,+$I30-$I$19,$I$20)</f>
        <v>0.03</v>
      </c>
      <c r="J29" s="87">
        <v>1076</v>
      </c>
      <c r="K29" s="92">
        <v>1450</v>
      </c>
      <c r="L29" s="93">
        <f>IF(+$I30+$I$19&lt;=$I$20,+$I30-$I$19,$I$20)</f>
        <v>0.03</v>
      </c>
      <c r="M29" s="92">
        <v>1823</v>
      </c>
      <c r="N29" s="93">
        <f>IF(+$I30+$I$19&lt;=$I$20,+$I30-$I$19,$I$20)</f>
        <v>0.03</v>
      </c>
      <c r="O29" s="92">
        <v>2197</v>
      </c>
      <c r="P29" s="93">
        <f>IF(+$I30+$I$19&lt;=$I$20,+$I30-$I$19,$I$20)</f>
        <v>0.03</v>
      </c>
      <c r="Q29" s="92">
        <v>2571</v>
      </c>
      <c r="R29" s="93">
        <f>IF(+$I30+$I$19&lt;=$I$20,+$I30-$I$19,$I$20)</f>
        <v>0.03</v>
      </c>
      <c r="S29" s="92">
        <v>2944</v>
      </c>
      <c r="T29" s="93">
        <f>IF(+$I30+$I$19&lt;=$I$20,+$I30-$I$19,$I$20)</f>
        <v>0.03</v>
      </c>
      <c r="U29" s="92">
        <v>3318</v>
      </c>
      <c r="V29" s="93">
        <f>IF(+$I30+$I$19&lt;=$I$20,+$I30-$I$19,$I$20)</f>
        <v>0.03</v>
      </c>
      <c r="W29" s="92">
        <v>3692</v>
      </c>
      <c r="X29" s="93">
        <f>IF(+$I30+$I$19&lt;=$I$20,+$I30-$I$19,$I$20)</f>
        <v>0.03</v>
      </c>
      <c r="Y29" s="92">
        <v>4065</v>
      </c>
      <c r="Z29" s="93">
        <f>IF(+$I30+$I$19&lt;=$I$20,+$I30-$I$19,$I$20)</f>
        <v>0.03</v>
      </c>
      <c r="AA29" s="92">
        <v>4439</v>
      </c>
      <c r="AB29" s="93">
        <f>IF(+$I30+$I$19&lt;=$I$20,+$I30-$I$19,$I$20)</f>
        <v>0.03</v>
      </c>
      <c r="AC29" s="92">
        <v>4813</v>
      </c>
      <c r="AD29" s="93">
        <f>IF(+$I30+$I$19&lt;=$I$20,+$I30-$I$19,$I$20)</f>
        <v>0.03</v>
      </c>
      <c r="AE29" s="92">
        <v>5186</v>
      </c>
      <c r="AF29" s="93">
        <f>IF(+$I30+$I$19&lt;=$I$20,+$I30-$I$19,$I$20)</f>
        <v>0.03</v>
      </c>
      <c r="AG29" s="92">
        <v>5560</v>
      </c>
      <c r="AH29" s="93">
        <f>IF(+$I30+$I$19&lt;=$I$20,+$I30-$I$19,$I$20)</f>
        <v>0.03</v>
      </c>
      <c r="AI29" s="92">
        <v>5934</v>
      </c>
      <c r="AJ29" s="93">
        <f>IF(+$I30+$I$19&lt;=$I$20,+$I30-$I$19,$I$20)</f>
        <v>0.03</v>
      </c>
      <c r="AK29" s="92">
        <v>6307</v>
      </c>
      <c r="AL29" s="93">
        <f>IF(+$I30+$I$19&lt;=$I$20,+$I30-$I$19,$I$20)</f>
        <v>0.03</v>
      </c>
      <c r="AM29" s="92">
        <v>6681</v>
      </c>
      <c r="AN29" s="93">
        <f>IF(+$I30+$I$19&lt;=$I$20,+$I30-$I$19,$I$20)</f>
        <v>0.03</v>
      </c>
    </row>
    <row r="30" spans="8:40" ht="15" customHeight="1">
      <c r="H30" s="82">
        <f>I17</f>
        <v>1</v>
      </c>
      <c r="I30" s="77">
        <f>$I$18</f>
        <v>0.04</v>
      </c>
      <c r="J30" s="87">
        <v>1133</v>
      </c>
      <c r="K30" s="92">
        <v>1526</v>
      </c>
      <c r="L30" s="93">
        <f>$I$18</f>
        <v>0.04</v>
      </c>
      <c r="M30" s="92">
        <v>1919</v>
      </c>
      <c r="N30" s="93">
        <f>$I$18</f>
        <v>0.04</v>
      </c>
      <c r="O30" s="92">
        <v>2313</v>
      </c>
      <c r="P30" s="93">
        <f>$I$18</f>
        <v>0.04</v>
      </c>
      <c r="Q30" s="92">
        <v>2706</v>
      </c>
      <c r="R30" s="93">
        <f>$I$18</f>
        <v>0.04</v>
      </c>
      <c r="S30" s="92">
        <v>3099</v>
      </c>
      <c r="T30" s="93">
        <f>$I$18</f>
        <v>0.04</v>
      </c>
      <c r="U30" s="92">
        <v>3493</v>
      </c>
      <c r="V30" s="93">
        <f>$I$18</f>
        <v>0.04</v>
      </c>
      <c r="W30" s="92">
        <v>3886</v>
      </c>
      <c r="X30" s="93">
        <f>$I$18</f>
        <v>0.04</v>
      </c>
      <c r="Y30" s="92">
        <v>4279</v>
      </c>
      <c r="Z30" s="93">
        <f>$I$18</f>
        <v>0.04</v>
      </c>
      <c r="AA30" s="92">
        <v>4673</v>
      </c>
      <c r="AB30" s="93">
        <f>$I$18</f>
        <v>0.04</v>
      </c>
      <c r="AC30" s="92">
        <v>5066</v>
      </c>
      <c r="AD30" s="93">
        <f>$I$18</f>
        <v>0.04</v>
      </c>
      <c r="AE30" s="92">
        <v>5459</v>
      </c>
      <c r="AF30" s="93">
        <f>$I$18</f>
        <v>0.04</v>
      </c>
      <c r="AG30" s="92">
        <v>5853</v>
      </c>
      <c r="AH30" s="93">
        <f>$I$18</f>
        <v>0.04</v>
      </c>
      <c r="AI30" s="92">
        <v>6246</v>
      </c>
      <c r="AJ30" s="93">
        <f>$I$18</f>
        <v>0.04</v>
      </c>
      <c r="AK30" s="92">
        <v>6639</v>
      </c>
      <c r="AL30" s="93">
        <f>$I$18</f>
        <v>0.04</v>
      </c>
      <c r="AM30" s="92">
        <v>7033</v>
      </c>
      <c r="AN30" s="93">
        <f>$I$18</f>
        <v>0.04</v>
      </c>
    </row>
    <row r="31" spans="8:40" ht="15">
      <c r="H31" s="82">
        <f>$H$30+0.05</f>
        <v>1.05</v>
      </c>
      <c r="I31" s="77">
        <f aca="true" t="shared" si="0" ref="I31:I47">IF(+$I30+$I$19&lt;=$I$20,+$I30+$I$19,$I$20)</f>
        <v>0.05</v>
      </c>
      <c r="J31" s="87">
        <v>1189</v>
      </c>
      <c r="K31" s="92">
        <v>1602</v>
      </c>
      <c r="L31" s="93">
        <f aca="true" t="shared" si="1" ref="L31:L47">IF(+$I30+$I$19&lt;=$I$20,+$I30+$I$19,$I$20)</f>
        <v>0.05</v>
      </c>
      <c r="M31" s="92">
        <v>2015</v>
      </c>
      <c r="N31" s="93">
        <f aca="true" t="shared" si="2" ref="N31:N47">IF(+$I30+$I$19&lt;=$I$20,+$I30+$I$19,$I$20)</f>
        <v>0.05</v>
      </c>
      <c r="O31" s="92">
        <v>2428</v>
      </c>
      <c r="P31" s="93">
        <f aca="true" t="shared" si="3" ref="P31:P47">IF(+$I30+$I$19&lt;=$I$20,+$I30+$I$19,$I$20)</f>
        <v>0.05</v>
      </c>
      <c r="Q31" s="92">
        <v>2841</v>
      </c>
      <c r="R31" s="93">
        <f aca="true" t="shared" si="4" ref="R31:R47">IF(+$I30+$I$19&lt;=$I$20,+$I30+$I$19,$I$20)</f>
        <v>0.05</v>
      </c>
      <c r="S31" s="92">
        <v>3254</v>
      </c>
      <c r="T31" s="93">
        <f aca="true" t="shared" si="5" ref="T31:T47">IF(+$I30+$I$19&lt;=$I$20,+$I30+$I$19,$I$20)</f>
        <v>0.05</v>
      </c>
      <c r="U31" s="92">
        <v>3667</v>
      </c>
      <c r="V31" s="93">
        <f aca="true" t="shared" si="6" ref="V31:V47">IF(+$I30+$I$19&lt;=$I$20,+$I30+$I$19,$I$20)</f>
        <v>0.05</v>
      </c>
      <c r="W31" s="92">
        <v>4080</v>
      </c>
      <c r="X31" s="93">
        <f aca="true" t="shared" si="7" ref="X31:X47">IF(+$I30+$I$19&lt;=$I$20,+$I30+$I$19,$I$20)</f>
        <v>0.05</v>
      </c>
      <c r="Y31" s="92">
        <v>4493</v>
      </c>
      <c r="Z31" s="93">
        <f aca="true" t="shared" si="8" ref="Z31:Z47">IF(+$I30+$I$19&lt;=$I$20,+$I30+$I$19,$I$20)</f>
        <v>0.05</v>
      </c>
      <c r="AA31" s="92">
        <v>4906</v>
      </c>
      <c r="AB31" s="93">
        <f aca="true" t="shared" si="9" ref="AB31:AB46">IF(+$I30+$I$19&lt;=$I$20,+$I30+$I$19,$I$20)</f>
        <v>0.05</v>
      </c>
      <c r="AC31" s="92">
        <v>5319</v>
      </c>
      <c r="AD31" s="93">
        <f aca="true" t="shared" si="10" ref="AD31:AD46">IF(+$I30+$I$19&lt;=$I$20,+$I30+$I$19,$I$20)</f>
        <v>0.05</v>
      </c>
      <c r="AE31" s="92">
        <v>5732</v>
      </c>
      <c r="AF31" s="93">
        <f aca="true" t="shared" si="11" ref="AF31:AF45">IF(+$I30+$I$19&lt;=$I$20,+$I30+$I$19,$I$20)</f>
        <v>0.05</v>
      </c>
      <c r="AG31" s="92">
        <v>6145</v>
      </c>
      <c r="AH31" s="93">
        <f aca="true" t="shared" si="12" ref="AH31:AH43">IF(+$I30+$I$19&lt;=$I$20,+$I30+$I$19,$I$20)</f>
        <v>0.05</v>
      </c>
      <c r="AI31" s="92">
        <v>6558</v>
      </c>
      <c r="AJ31" s="93">
        <f aca="true" t="shared" si="13" ref="AJ31:AJ41">IF(+$I30+$I$19&lt;=$I$20,+$I30+$I$19,$I$20)</f>
        <v>0.05</v>
      </c>
      <c r="AK31" s="92">
        <v>6971</v>
      </c>
      <c r="AL31" s="93">
        <f aca="true" t="shared" si="14" ref="AL31:AL39">IF(+$I30+$I$19&lt;=$I$20,+$I30+$I$19,$I$20)</f>
        <v>0.05</v>
      </c>
      <c r="AM31" s="92">
        <v>7384</v>
      </c>
      <c r="AN31" s="93">
        <f aca="true" t="shared" si="15" ref="AN31:AN39">IF(+$I30+$I$19&lt;=$I$20,+$I30+$I$19,$I$20)</f>
        <v>0.05</v>
      </c>
    </row>
    <row r="32" spans="8:40" ht="15">
      <c r="H32" s="82">
        <f>$H$30+0.1</f>
        <v>1.1</v>
      </c>
      <c r="I32" s="77">
        <f t="shared" si="0"/>
        <v>0.060000000000000005</v>
      </c>
      <c r="J32" s="87">
        <v>1246</v>
      </c>
      <c r="K32" s="92">
        <v>1678</v>
      </c>
      <c r="L32" s="93">
        <f t="shared" si="1"/>
        <v>0.060000000000000005</v>
      </c>
      <c r="M32" s="92">
        <v>2111</v>
      </c>
      <c r="N32" s="93">
        <f t="shared" si="2"/>
        <v>0.060000000000000005</v>
      </c>
      <c r="O32" s="92">
        <v>2544</v>
      </c>
      <c r="P32" s="93">
        <f t="shared" si="3"/>
        <v>0.060000000000000005</v>
      </c>
      <c r="Q32" s="92">
        <v>2976</v>
      </c>
      <c r="R32" s="93">
        <f t="shared" si="4"/>
        <v>0.060000000000000005</v>
      </c>
      <c r="S32" s="92">
        <v>3409</v>
      </c>
      <c r="T32" s="93">
        <f t="shared" si="5"/>
        <v>0.060000000000000005</v>
      </c>
      <c r="U32" s="92">
        <v>3842</v>
      </c>
      <c r="V32" s="93">
        <f t="shared" si="6"/>
        <v>0.060000000000000005</v>
      </c>
      <c r="W32" s="92">
        <v>4274</v>
      </c>
      <c r="X32" s="93">
        <f t="shared" si="7"/>
        <v>0.060000000000000005</v>
      </c>
      <c r="Y32" s="92">
        <v>4707</v>
      </c>
      <c r="Z32" s="93">
        <f t="shared" si="8"/>
        <v>0.060000000000000005</v>
      </c>
      <c r="AA32" s="92">
        <v>5140</v>
      </c>
      <c r="AB32" s="93">
        <f t="shared" si="9"/>
        <v>0.060000000000000005</v>
      </c>
      <c r="AC32" s="92">
        <v>5572</v>
      </c>
      <c r="AD32" s="93">
        <f t="shared" si="10"/>
        <v>0.060000000000000005</v>
      </c>
      <c r="AE32" s="92">
        <v>6005</v>
      </c>
      <c r="AF32" s="93">
        <f t="shared" si="11"/>
        <v>0.060000000000000005</v>
      </c>
      <c r="AG32" s="92">
        <v>6438</v>
      </c>
      <c r="AH32" s="93">
        <f t="shared" si="12"/>
        <v>0.060000000000000005</v>
      </c>
      <c r="AI32" s="92">
        <v>6870</v>
      </c>
      <c r="AJ32" s="93">
        <f t="shared" si="13"/>
        <v>0.060000000000000005</v>
      </c>
      <c r="AK32" s="92">
        <v>7303</v>
      </c>
      <c r="AL32" s="93">
        <f t="shared" si="14"/>
        <v>0.060000000000000005</v>
      </c>
      <c r="AM32" s="92">
        <v>7736</v>
      </c>
      <c r="AN32" s="93">
        <f t="shared" si="15"/>
        <v>0.060000000000000005</v>
      </c>
    </row>
    <row r="33" spans="8:40" ht="15">
      <c r="H33" s="82">
        <f>$H$30+0.15</f>
        <v>1.15</v>
      </c>
      <c r="I33" s="77">
        <f t="shared" si="0"/>
        <v>0.07</v>
      </c>
      <c r="J33" s="87">
        <v>1302</v>
      </c>
      <c r="K33" s="92">
        <v>1755</v>
      </c>
      <c r="L33" s="93">
        <f t="shared" si="1"/>
        <v>0.07</v>
      </c>
      <c r="M33" s="92">
        <v>2207</v>
      </c>
      <c r="N33" s="93">
        <f t="shared" si="2"/>
        <v>0.07</v>
      </c>
      <c r="O33" s="92">
        <v>2659</v>
      </c>
      <c r="P33" s="93">
        <f t="shared" si="3"/>
        <v>0.07</v>
      </c>
      <c r="Q33" s="92">
        <v>3112</v>
      </c>
      <c r="R33" s="93">
        <f t="shared" si="4"/>
        <v>0.07</v>
      </c>
      <c r="S33" s="92">
        <v>3564</v>
      </c>
      <c r="T33" s="93">
        <f t="shared" si="5"/>
        <v>0.07</v>
      </c>
      <c r="U33" s="92">
        <v>4016</v>
      </c>
      <c r="V33" s="93">
        <f t="shared" si="6"/>
        <v>0.07</v>
      </c>
      <c r="W33" s="92">
        <v>4469</v>
      </c>
      <c r="X33" s="93">
        <f t="shared" si="7"/>
        <v>0.07</v>
      </c>
      <c r="Y33" s="92">
        <v>4921</v>
      </c>
      <c r="Z33" s="93">
        <f t="shared" si="8"/>
        <v>0.07</v>
      </c>
      <c r="AA33" s="92">
        <v>5373</v>
      </c>
      <c r="AB33" s="93">
        <f t="shared" si="9"/>
        <v>0.07</v>
      </c>
      <c r="AC33" s="92">
        <v>5826</v>
      </c>
      <c r="AD33" s="93">
        <f t="shared" si="10"/>
        <v>0.07</v>
      </c>
      <c r="AE33" s="92">
        <v>6278</v>
      </c>
      <c r="AF33" s="93">
        <f t="shared" si="11"/>
        <v>0.07</v>
      </c>
      <c r="AG33" s="92">
        <v>6730</v>
      </c>
      <c r="AH33" s="93">
        <f t="shared" si="12"/>
        <v>0.07</v>
      </c>
      <c r="AI33" s="92">
        <v>7183</v>
      </c>
      <c r="AJ33" s="93">
        <f t="shared" si="13"/>
        <v>0.07</v>
      </c>
      <c r="AK33" s="92">
        <v>7635</v>
      </c>
      <c r="AL33" s="93">
        <f t="shared" si="14"/>
        <v>0.07</v>
      </c>
      <c r="AM33" s="92">
        <v>8087</v>
      </c>
      <c r="AN33" s="93">
        <f t="shared" si="15"/>
        <v>0.07</v>
      </c>
    </row>
    <row r="34" spans="8:40" ht="15">
      <c r="H34" s="82">
        <f>$H$30+0.2</f>
        <v>1.2</v>
      </c>
      <c r="I34" s="77">
        <f t="shared" si="0"/>
        <v>0.08</v>
      </c>
      <c r="J34" s="87">
        <v>1359</v>
      </c>
      <c r="K34" s="92">
        <v>1831</v>
      </c>
      <c r="L34" s="93">
        <f t="shared" si="1"/>
        <v>0.08</v>
      </c>
      <c r="M34" s="92">
        <v>2303</v>
      </c>
      <c r="N34" s="93">
        <f t="shared" si="2"/>
        <v>0.08</v>
      </c>
      <c r="O34" s="92">
        <v>2775</v>
      </c>
      <c r="P34" s="93">
        <f t="shared" si="3"/>
        <v>0.08</v>
      </c>
      <c r="Q34" s="92">
        <v>3247</v>
      </c>
      <c r="R34" s="93">
        <f t="shared" si="4"/>
        <v>0.08</v>
      </c>
      <c r="S34" s="92">
        <v>3719</v>
      </c>
      <c r="T34" s="93">
        <f t="shared" si="5"/>
        <v>0.08</v>
      </c>
      <c r="U34" s="92">
        <v>4191</v>
      </c>
      <c r="V34" s="93">
        <f t="shared" si="6"/>
        <v>0.08</v>
      </c>
      <c r="W34" s="92">
        <v>4663</v>
      </c>
      <c r="X34" s="93">
        <f t="shared" si="7"/>
        <v>0.08</v>
      </c>
      <c r="Y34" s="92">
        <v>5135</v>
      </c>
      <c r="Z34" s="93">
        <f t="shared" si="8"/>
        <v>0.08</v>
      </c>
      <c r="AA34" s="92">
        <v>5607</v>
      </c>
      <c r="AB34" s="93">
        <f t="shared" si="9"/>
        <v>0.08</v>
      </c>
      <c r="AC34" s="92">
        <v>6079</v>
      </c>
      <c r="AD34" s="93">
        <f t="shared" si="10"/>
        <v>0.08</v>
      </c>
      <c r="AE34" s="92">
        <v>6551</v>
      </c>
      <c r="AF34" s="93">
        <f t="shared" si="11"/>
        <v>0.08</v>
      </c>
      <c r="AG34" s="92">
        <v>7023</v>
      </c>
      <c r="AH34" s="93">
        <f t="shared" si="12"/>
        <v>0.08</v>
      </c>
      <c r="AI34" s="92">
        <v>7495</v>
      </c>
      <c r="AJ34" s="93">
        <f t="shared" si="13"/>
        <v>0.08</v>
      </c>
      <c r="AK34" s="92">
        <v>7967</v>
      </c>
      <c r="AL34" s="93">
        <f t="shared" si="14"/>
        <v>0.08</v>
      </c>
      <c r="AM34" s="92">
        <v>8439</v>
      </c>
      <c r="AN34" s="93">
        <f t="shared" si="15"/>
        <v>0.08</v>
      </c>
    </row>
    <row r="35" spans="8:40" ht="15">
      <c r="H35" s="82">
        <f>$H$30+0.25</f>
        <v>1.25</v>
      </c>
      <c r="I35" s="77">
        <f t="shared" si="0"/>
        <v>0.09</v>
      </c>
      <c r="J35" s="87">
        <v>1416</v>
      </c>
      <c r="K35" s="92">
        <v>1907</v>
      </c>
      <c r="L35" s="93">
        <f t="shared" si="1"/>
        <v>0.09</v>
      </c>
      <c r="M35" s="92">
        <v>2399</v>
      </c>
      <c r="N35" s="93">
        <f t="shared" si="2"/>
        <v>0.09</v>
      </c>
      <c r="O35" s="92">
        <v>2891</v>
      </c>
      <c r="P35" s="93">
        <f t="shared" si="3"/>
        <v>0.09</v>
      </c>
      <c r="Q35" s="92">
        <v>3382</v>
      </c>
      <c r="R35" s="93">
        <f t="shared" si="4"/>
        <v>0.09</v>
      </c>
      <c r="S35" s="92">
        <v>3874</v>
      </c>
      <c r="T35" s="93">
        <f t="shared" si="5"/>
        <v>0.09</v>
      </c>
      <c r="U35" s="92">
        <v>4366</v>
      </c>
      <c r="V35" s="93">
        <f t="shared" si="6"/>
        <v>0.09</v>
      </c>
      <c r="W35" s="92">
        <v>4857</v>
      </c>
      <c r="X35" s="93">
        <f t="shared" si="7"/>
        <v>0.09</v>
      </c>
      <c r="Y35" s="92">
        <v>5349</v>
      </c>
      <c r="Z35" s="93">
        <f t="shared" si="8"/>
        <v>0.09</v>
      </c>
      <c r="AA35" s="92">
        <v>5841</v>
      </c>
      <c r="AB35" s="93">
        <f t="shared" si="9"/>
        <v>0.09</v>
      </c>
      <c r="AC35" s="92">
        <v>6332</v>
      </c>
      <c r="AD35" s="93">
        <f t="shared" si="10"/>
        <v>0.09</v>
      </c>
      <c r="AE35" s="92">
        <v>6824</v>
      </c>
      <c r="AF35" s="93">
        <f t="shared" si="11"/>
        <v>0.09</v>
      </c>
      <c r="AG35" s="92">
        <v>7316</v>
      </c>
      <c r="AH35" s="93">
        <f t="shared" si="12"/>
        <v>0.09</v>
      </c>
      <c r="AI35" s="92">
        <v>7807</v>
      </c>
      <c r="AJ35" s="93">
        <f t="shared" si="13"/>
        <v>0.09</v>
      </c>
      <c r="AK35" s="92">
        <v>8299</v>
      </c>
      <c r="AL35" s="93">
        <f t="shared" si="14"/>
        <v>0.09</v>
      </c>
      <c r="AM35" s="92">
        <v>8791</v>
      </c>
      <c r="AN35" s="93">
        <f t="shared" si="15"/>
        <v>0.09</v>
      </c>
    </row>
    <row r="36" spans="8:40" ht="15">
      <c r="H36" s="82">
        <f>$H$30+0.3</f>
        <v>1.3</v>
      </c>
      <c r="I36" s="77">
        <f t="shared" si="0"/>
        <v>0.09999999999999999</v>
      </c>
      <c r="J36" s="87">
        <v>1472</v>
      </c>
      <c r="K36" s="92">
        <v>1984</v>
      </c>
      <c r="L36" s="93">
        <f t="shared" si="1"/>
        <v>0.09999999999999999</v>
      </c>
      <c r="M36" s="92">
        <v>2495</v>
      </c>
      <c r="N36" s="93">
        <f t="shared" si="2"/>
        <v>0.09999999999999999</v>
      </c>
      <c r="O36" s="92">
        <v>3006</v>
      </c>
      <c r="P36" s="93">
        <f t="shared" si="3"/>
        <v>0.09999999999999999</v>
      </c>
      <c r="Q36" s="92">
        <v>3518</v>
      </c>
      <c r="R36" s="93">
        <f t="shared" si="4"/>
        <v>0.09999999999999999</v>
      </c>
      <c r="S36" s="92">
        <v>4029</v>
      </c>
      <c r="T36" s="93">
        <f t="shared" si="5"/>
        <v>0.09999999999999999</v>
      </c>
      <c r="U36" s="92">
        <v>4540</v>
      </c>
      <c r="V36" s="93">
        <f t="shared" si="6"/>
        <v>0.09999999999999999</v>
      </c>
      <c r="W36" s="92">
        <v>5052</v>
      </c>
      <c r="X36" s="93">
        <f t="shared" si="7"/>
        <v>0.09999999999999999</v>
      </c>
      <c r="Y36" s="92">
        <v>5563</v>
      </c>
      <c r="Z36" s="93">
        <f t="shared" si="8"/>
        <v>0.09999999999999999</v>
      </c>
      <c r="AA36" s="92">
        <v>6074</v>
      </c>
      <c r="AB36" s="93">
        <f t="shared" si="9"/>
        <v>0.09999999999999999</v>
      </c>
      <c r="AC36" s="92">
        <v>6586</v>
      </c>
      <c r="AD36" s="93">
        <f t="shared" si="10"/>
        <v>0.09999999999999999</v>
      </c>
      <c r="AE36" s="92">
        <v>7097</v>
      </c>
      <c r="AF36" s="93">
        <f t="shared" si="11"/>
        <v>0.09999999999999999</v>
      </c>
      <c r="AG36" s="92">
        <v>7608</v>
      </c>
      <c r="AH36" s="93">
        <f t="shared" si="12"/>
        <v>0.09999999999999999</v>
      </c>
      <c r="AI36" s="92">
        <v>8120</v>
      </c>
      <c r="AJ36" s="93">
        <f t="shared" si="13"/>
        <v>0.09999999999999999</v>
      </c>
      <c r="AK36" s="92">
        <v>8631</v>
      </c>
      <c r="AL36" s="93">
        <f t="shared" si="14"/>
        <v>0.09999999999999999</v>
      </c>
      <c r="AM36" s="92">
        <v>9142</v>
      </c>
      <c r="AN36" s="93">
        <f t="shared" si="15"/>
        <v>0.09999999999999999</v>
      </c>
    </row>
    <row r="37" spans="8:40" ht="15">
      <c r="H37" s="82">
        <f>$H$30+0.35</f>
        <v>1.35</v>
      </c>
      <c r="I37" s="77">
        <f t="shared" si="0"/>
        <v>0.10999999999999999</v>
      </c>
      <c r="J37" s="87">
        <v>1529</v>
      </c>
      <c r="K37" s="92">
        <v>2060</v>
      </c>
      <c r="L37" s="93">
        <f t="shared" si="1"/>
        <v>0.10999999999999999</v>
      </c>
      <c r="M37" s="92">
        <v>2591</v>
      </c>
      <c r="N37" s="93">
        <f t="shared" si="2"/>
        <v>0.10999999999999999</v>
      </c>
      <c r="O37" s="92">
        <v>3122</v>
      </c>
      <c r="P37" s="93">
        <f t="shared" si="3"/>
        <v>0.10999999999999999</v>
      </c>
      <c r="Q37" s="92">
        <v>3653</v>
      </c>
      <c r="R37" s="93">
        <f t="shared" si="4"/>
        <v>0.10999999999999999</v>
      </c>
      <c r="S37" s="92">
        <v>4184</v>
      </c>
      <c r="T37" s="93">
        <f t="shared" si="5"/>
        <v>0.10999999999999999</v>
      </c>
      <c r="U37" s="92">
        <v>4715</v>
      </c>
      <c r="V37" s="93">
        <f t="shared" si="6"/>
        <v>0.10999999999999999</v>
      </c>
      <c r="W37" s="92">
        <v>5246</v>
      </c>
      <c r="X37" s="93">
        <f t="shared" si="7"/>
        <v>0.10999999999999999</v>
      </c>
      <c r="Y37" s="92">
        <v>5777</v>
      </c>
      <c r="Z37" s="93">
        <f t="shared" si="8"/>
        <v>0.10999999999999999</v>
      </c>
      <c r="AA37" s="92">
        <v>6308</v>
      </c>
      <c r="AB37" s="93">
        <f t="shared" si="9"/>
        <v>0.10999999999999999</v>
      </c>
      <c r="AC37" s="92">
        <v>6839</v>
      </c>
      <c r="AD37" s="93">
        <f t="shared" si="10"/>
        <v>0.10999999999999999</v>
      </c>
      <c r="AE37" s="92">
        <v>7370</v>
      </c>
      <c r="AF37" s="93">
        <f t="shared" si="11"/>
        <v>0.10999999999999999</v>
      </c>
      <c r="AG37" s="92">
        <v>7901</v>
      </c>
      <c r="AH37" s="93">
        <f t="shared" si="12"/>
        <v>0.10999999999999999</v>
      </c>
      <c r="AI37" s="92">
        <v>8432</v>
      </c>
      <c r="AJ37" s="93">
        <f t="shared" si="13"/>
        <v>0.10999999999999999</v>
      </c>
      <c r="AK37" s="92">
        <v>8963</v>
      </c>
      <c r="AL37" s="93">
        <f t="shared" si="14"/>
        <v>0.10999999999999999</v>
      </c>
      <c r="AM37" s="92">
        <v>9494</v>
      </c>
      <c r="AN37" s="93">
        <f t="shared" si="15"/>
        <v>0.10999999999999999</v>
      </c>
    </row>
    <row r="38" spans="8:40" ht="15">
      <c r="H38" s="83">
        <f>$H$30+0.4</f>
        <v>1.4</v>
      </c>
      <c r="I38" s="78">
        <f t="shared" si="0"/>
        <v>0.11999999999999998</v>
      </c>
      <c r="J38" s="88">
        <v>1586</v>
      </c>
      <c r="K38" s="92">
        <v>2136</v>
      </c>
      <c r="L38" s="93">
        <f t="shared" si="1"/>
        <v>0.11999999999999998</v>
      </c>
      <c r="M38" s="92">
        <v>2687</v>
      </c>
      <c r="N38" s="93">
        <f t="shared" si="2"/>
        <v>0.11999999999999998</v>
      </c>
      <c r="O38" s="92">
        <v>3238</v>
      </c>
      <c r="P38" s="93">
        <f t="shared" si="3"/>
        <v>0.11999999999999998</v>
      </c>
      <c r="Q38" s="92">
        <v>3788</v>
      </c>
      <c r="R38" s="93">
        <f t="shared" si="4"/>
        <v>0.11999999999999998</v>
      </c>
      <c r="S38" s="92">
        <v>4339</v>
      </c>
      <c r="T38" s="93">
        <f t="shared" si="5"/>
        <v>0.11999999999999998</v>
      </c>
      <c r="U38" s="92">
        <v>4890</v>
      </c>
      <c r="V38" s="93">
        <f t="shared" si="6"/>
        <v>0.11999999999999998</v>
      </c>
      <c r="W38" s="92">
        <v>5440</v>
      </c>
      <c r="X38" s="93">
        <f t="shared" si="7"/>
        <v>0.11999999999999998</v>
      </c>
      <c r="Y38" s="92">
        <v>5991</v>
      </c>
      <c r="Z38" s="93">
        <f t="shared" si="8"/>
        <v>0.11999999999999998</v>
      </c>
      <c r="AA38" s="92">
        <v>6542</v>
      </c>
      <c r="AB38" s="93">
        <f t="shared" si="9"/>
        <v>0.11999999999999998</v>
      </c>
      <c r="AC38" s="92">
        <v>7092</v>
      </c>
      <c r="AD38" s="93">
        <f t="shared" si="10"/>
        <v>0.11999999999999998</v>
      </c>
      <c r="AE38" s="92">
        <v>7643</v>
      </c>
      <c r="AF38" s="93">
        <f t="shared" si="11"/>
        <v>0.11999999999999998</v>
      </c>
      <c r="AG38" s="92">
        <v>8194</v>
      </c>
      <c r="AH38" s="93">
        <f t="shared" si="12"/>
        <v>0.11999999999999998</v>
      </c>
      <c r="AI38" s="92">
        <v>8744</v>
      </c>
      <c r="AJ38" s="93">
        <f t="shared" si="13"/>
        <v>0.11999999999999998</v>
      </c>
      <c r="AK38" s="92">
        <v>9295</v>
      </c>
      <c r="AL38" s="93">
        <f t="shared" si="14"/>
        <v>0.11999999999999998</v>
      </c>
      <c r="AM38" s="92">
        <v>9846</v>
      </c>
      <c r="AN38" s="93">
        <f t="shared" si="15"/>
        <v>0.11999999999999998</v>
      </c>
    </row>
    <row r="39" spans="8:40" ht="15">
      <c r="H39" s="84">
        <f>$H$30+0.45</f>
        <v>1.45</v>
      </c>
      <c r="I39" s="79">
        <f t="shared" si="0"/>
        <v>0.12999999999999998</v>
      </c>
      <c r="J39" s="89">
        <v>1642</v>
      </c>
      <c r="K39" s="92">
        <v>2212</v>
      </c>
      <c r="L39" s="93">
        <f t="shared" si="1"/>
        <v>0.12999999999999998</v>
      </c>
      <c r="M39" s="92">
        <v>2783</v>
      </c>
      <c r="N39" s="93">
        <f t="shared" si="2"/>
        <v>0.12999999999999998</v>
      </c>
      <c r="O39" s="92">
        <v>3353</v>
      </c>
      <c r="P39" s="93">
        <f t="shared" si="3"/>
        <v>0.12999999999999998</v>
      </c>
      <c r="Q39" s="92">
        <v>3923</v>
      </c>
      <c r="R39" s="93">
        <f t="shared" si="4"/>
        <v>0.12999999999999998</v>
      </c>
      <c r="S39" s="92">
        <v>4494</v>
      </c>
      <c r="T39" s="93">
        <f t="shared" si="5"/>
        <v>0.12999999999999998</v>
      </c>
      <c r="U39" s="92">
        <v>5064</v>
      </c>
      <c r="V39" s="93">
        <f t="shared" si="6"/>
        <v>0.12999999999999998</v>
      </c>
      <c r="W39" s="92">
        <v>5634</v>
      </c>
      <c r="X39" s="93">
        <f t="shared" si="7"/>
        <v>0.12999999999999998</v>
      </c>
      <c r="Y39" s="92">
        <v>6205</v>
      </c>
      <c r="Z39" s="93">
        <f t="shared" si="8"/>
        <v>0.12999999999999998</v>
      </c>
      <c r="AA39" s="92">
        <v>6775</v>
      </c>
      <c r="AB39" s="93">
        <f t="shared" si="9"/>
        <v>0.12999999999999998</v>
      </c>
      <c r="AC39" s="92">
        <v>7345</v>
      </c>
      <c r="AD39" s="93">
        <f t="shared" si="10"/>
        <v>0.12999999999999998</v>
      </c>
      <c r="AE39" s="92">
        <v>7916</v>
      </c>
      <c r="AF39" s="93">
        <f t="shared" si="11"/>
        <v>0.12999999999999998</v>
      </c>
      <c r="AG39" s="92">
        <v>8486</v>
      </c>
      <c r="AH39" s="93">
        <f t="shared" si="12"/>
        <v>0.12999999999999998</v>
      </c>
      <c r="AI39" s="92">
        <v>9056</v>
      </c>
      <c r="AJ39" s="93">
        <f t="shared" si="13"/>
        <v>0.12999999999999998</v>
      </c>
      <c r="AK39" s="92">
        <v>9627</v>
      </c>
      <c r="AL39" s="93">
        <f t="shared" si="14"/>
        <v>0.12999999999999998</v>
      </c>
      <c r="AM39" s="92">
        <v>10034</v>
      </c>
      <c r="AN39" s="93">
        <f t="shared" si="15"/>
        <v>0.12999999999999998</v>
      </c>
    </row>
    <row r="40" spans="8:40" ht="15">
      <c r="H40" s="84">
        <f>$H$30+0.5</f>
        <v>1.5</v>
      </c>
      <c r="I40" s="79">
        <f t="shared" si="0"/>
        <v>0.13999999999999999</v>
      </c>
      <c r="J40" s="89">
        <v>1699</v>
      </c>
      <c r="K40" s="92">
        <v>2289</v>
      </c>
      <c r="L40" s="93">
        <f t="shared" si="1"/>
        <v>0.13999999999999999</v>
      </c>
      <c r="M40" s="92">
        <v>2879</v>
      </c>
      <c r="N40" s="93">
        <f t="shared" si="2"/>
        <v>0.13999999999999999</v>
      </c>
      <c r="O40" s="92">
        <v>3469</v>
      </c>
      <c r="P40" s="93">
        <f t="shared" si="3"/>
        <v>0.13999999999999999</v>
      </c>
      <c r="Q40" s="92">
        <v>4059</v>
      </c>
      <c r="R40" s="93">
        <f t="shared" si="4"/>
        <v>0.13999999999999999</v>
      </c>
      <c r="S40" s="92">
        <v>4649</v>
      </c>
      <c r="T40" s="93">
        <f t="shared" si="5"/>
        <v>0.13999999999999999</v>
      </c>
      <c r="U40" s="92">
        <v>5239</v>
      </c>
      <c r="V40" s="93">
        <f t="shared" si="6"/>
        <v>0.13999999999999999</v>
      </c>
      <c r="W40" s="92">
        <v>5829</v>
      </c>
      <c r="X40" s="93">
        <f t="shared" si="7"/>
        <v>0.13999999999999999</v>
      </c>
      <c r="Y40" s="92">
        <v>6419</v>
      </c>
      <c r="Z40" s="93">
        <f t="shared" si="8"/>
        <v>0.13999999999999999</v>
      </c>
      <c r="AA40" s="92">
        <v>7009</v>
      </c>
      <c r="AB40" s="93">
        <f t="shared" si="9"/>
        <v>0.13999999999999999</v>
      </c>
      <c r="AC40" s="92">
        <v>7599</v>
      </c>
      <c r="AD40" s="93">
        <f t="shared" si="10"/>
        <v>0.13999999999999999</v>
      </c>
      <c r="AE40" s="92">
        <v>8189</v>
      </c>
      <c r="AF40" s="93">
        <f t="shared" si="11"/>
        <v>0.13999999999999999</v>
      </c>
      <c r="AG40" s="92">
        <v>8779</v>
      </c>
      <c r="AH40" s="93">
        <f t="shared" si="12"/>
        <v>0.13999999999999999</v>
      </c>
      <c r="AI40" s="92">
        <v>9369</v>
      </c>
      <c r="AJ40" s="93">
        <f t="shared" si="13"/>
        <v>0.13999999999999999</v>
      </c>
      <c r="AK40" s="92">
        <v>9848</v>
      </c>
      <c r="AL40" s="93">
        <f>IF(+$I39+$I$19&lt;=$I$20,+$I39+$I$19,$I$20)</f>
        <v>0.13999999999999999</v>
      </c>
      <c r="AM40" s="99"/>
      <c r="AN40" s="101"/>
    </row>
    <row r="41" spans="8:40" ht="15">
      <c r="H41" s="84">
        <v>1.55</v>
      </c>
      <c r="I41" s="79">
        <f t="shared" si="0"/>
        <v>0.15</v>
      </c>
      <c r="J41" s="89">
        <v>1755</v>
      </c>
      <c r="K41" s="92">
        <v>2365</v>
      </c>
      <c r="L41" s="93">
        <f t="shared" si="1"/>
        <v>0.15</v>
      </c>
      <c r="M41" s="92">
        <v>2975</v>
      </c>
      <c r="N41" s="93">
        <f t="shared" si="2"/>
        <v>0.15</v>
      </c>
      <c r="O41" s="92">
        <v>3584</v>
      </c>
      <c r="P41" s="93">
        <f t="shared" si="3"/>
        <v>0.15</v>
      </c>
      <c r="Q41" s="92">
        <v>4194</v>
      </c>
      <c r="R41" s="93">
        <f t="shared" si="4"/>
        <v>0.15</v>
      </c>
      <c r="S41" s="92">
        <v>4804</v>
      </c>
      <c r="T41" s="93">
        <f t="shared" si="5"/>
        <v>0.15</v>
      </c>
      <c r="U41" s="92">
        <v>5413</v>
      </c>
      <c r="V41" s="93">
        <f t="shared" si="6"/>
        <v>0.15</v>
      </c>
      <c r="W41" s="92">
        <v>6023</v>
      </c>
      <c r="X41" s="93">
        <f t="shared" si="7"/>
        <v>0.15</v>
      </c>
      <c r="Y41" s="92">
        <v>6633</v>
      </c>
      <c r="Z41" s="93">
        <f t="shared" si="8"/>
        <v>0.15</v>
      </c>
      <c r="AA41" s="92">
        <v>7242</v>
      </c>
      <c r="AB41" s="93">
        <f t="shared" si="9"/>
        <v>0.15</v>
      </c>
      <c r="AC41" s="92">
        <v>7852</v>
      </c>
      <c r="AD41" s="93">
        <f t="shared" si="10"/>
        <v>0.15</v>
      </c>
      <c r="AE41" s="92">
        <v>8462</v>
      </c>
      <c r="AF41" s="93">
        <f t="shared" si="11"/>
        <v>0.15</v>
      </c>
      <c r="AG41" s="92">
        <v>9071</v>
      </c>
      <c r="AH41" s="93">
        <f t="shared" si="12"/>
        <v>0.15</v>
      </c>
      <c r="AI41" s="92">
        <v>9661</v>
      </c>
      <c r="AJ41" s="93">
        <f t="shared" si="13"/>
        <v>0.15</v>
      </c>
      <c r="AK41" s="98"/>
      <c r="AL41" s="101"/>
      <c r="AM41" s="98"/>
      <c r="AN41" s="101"/>
    </row>
    <row r="42" spans="8:40" ht="15">
      <c r="H42" s="84">
        <v>1.6</v>
      </c>
      <c r="I42" s="79">
        <f t="shared" si="0"/>
        <v>0.16</v>
      </c>
      <c r="J42" s="89">
        <v>1812</v>
      </c>
      <c r="K42" s="92">
        <v>2441</v>
      </c>
      <c r="L42" s="93">
        <f t="shared" si="1"/>
        <v>0.16</v>
      </c>
      <c r="M42" s="92">
        <v>3071</v>
      </c>
      <c r="N42" s="93">
        <f t="shared" si="2"/>
        <v>0.16</v>
      </c>
      <c r="O42" s="92">
        <v>3700</v>
      </c>
      <c r="P42" s="93">
        <f t="shared" si="3"/>
        <v>0.16</v>
      </c>
      <c r="Q42" s="92">
        <v>4329</v>
      </c>
      <c r="R42" s="93">
        <f t="shared" si="4"/>
        <v>0.16</v>
      </c>
      <c r="S42" s="92">
        <v>4959</v>
      </c>
      <c r="T42" s="93">
        <f t="shared" si="5"/>
        <v>0.16</v>
      </c>
      <c r="U42" s="92">
        <v>5588</v>
      </c>
      <c r="V42" s="93">
        <f t="shared" si="6"/>
        <v>0.16</v>
      </c>
      <c r="W42" s="92">
        <v>6217</v>
      </c>
      <c r="X42" s="93">
        <f t="shared" si="7"/>
        <v>0.16</v>
      </c>
      <c r="Y42" s="92">
        <v>6847</v>
      </c>
      <c r="Z42" s="93">
        <f t="shared" si="8"/>
        <v>0.16</v>
      </c>
      <c r="AA42" s="92">
        <v>7476</v>
      </c>
      <c r="AB42" s="93">
        <f t="shared" si="9"/>
        <v>0.16</v>
      </c>
      <c r="AC42" s="92">
        <v>8105</v>
      </c>
      <c r="AD42" s="93">
        <f t="shared" si="10"/>
        <v>0.16</v>
      </c>
      <c r="AE42" s="92">
        <v>8735</v>
      </c>
      <c r="AF42" s="93">
        <f t="shared" si="11"/>
        <v>0.16</v>
      </c>
      <c r="AG42" s="92">
        <v>9364</v>
      </c>
      <c r="AH42" s="93">
        <f t="shared" si="12"/>
        <v>0.16</v>
      </c>
      <c r="AI42" s="98"/>
      <c r="AJ42" s="101"/>
      <c r="AK42" s="98"/>
      <c r="AL42" s="101"/>
      <c r="AM42" s="98"/>
      <c r="AN42" s="101"/>
    </row>
    <row r="43" spans="8:40" ht="15">
      <c r="H43" s="84">
        <v>1.65</v>
      </c>
      <c r="I43" s="79">
        <f t="shared" si="0"/>
        <v>0.17</v>
      </c>
      <c r="J43" s="89">
        <v>1869</v>
      </c>
      <c r="K43" s="92">
        <v>2518</v>
      </c>
      <c r="L43" s="93">
        <f t="shared" si="1"/>
        <v>0.17</v>
      </c>
      <c r="M43" s="92">
        <v>3167</v>
      </c>
      <c r="N43" s="93">
        <f t="shared" si="2"/>
        <v>0.17</v>
      </c>
      <c r="O43" s="92">
        <v>3816</v>
      </c>
      <c r="P43" s="93">
        <f t="shared" si="3"/>
        <v>0.17</v>
      </c>
      <c r="Q43" s="92">
        <v>4465</v>
      </c>
      <c r="R43" s="93">
        <f t="shared" si="4"/>
        <v>0.17</v>
      </c>
      <c r="S43" s="92">
        <v>5114</v>
      </c>
      <c r="T43" s="93">
        <f t="shared" si="5"/>
        <v>0.17</v>
      </c>
      <c r="U43" s="92">
        <v>5763</v>
      </c>
      <c r="V43" s="93">
        <f t="shared" si="6"/>
        <v>0.17</v>
      </c>
      <c r="W43" s="92">
        <v>6412</v>
      </c>
      <c r="X43" s="93">
        <f t="shared" si="7"/>
        <v>0.17</v>
      </c>
      <c r="Y43" s="92">
        <v>7061</v>
      </c>
      <c r="Z43" s="93">
        <f t="shared" si="8"/>
        <v>0.17</v>
      </c>
      <c r="AA43" s="92">
        <v>7710</v>
      </c>
      <c r="AB43" s="93">
        <f t="shared" si="9"/>
        <v>0.17</v>
      </c>
      <c r="AC43" s="92">
        <v>8359</v>
      </c>
      <c r="AD43" s="93">
        <f t="shared" si="10"/>
        <v>0.17</v>
      </c>
      <c r="AE43" s="92">
        <v>9008</v>
      </c>
      <c r="AF43" s="93">
        <f t="shared" si="11"/>
        <v>0.17</v>
      </c>
      <c r="AG43" s="92">
        <v>9476</v>
      </c>
      <c r="AH43" s="93">
        <f t="shared" si="12"/>
        <v>0.17</v>
      </c>
      <c r="AI43" s="98"/>
      <c r="AJ43" s="101"/>
      <c r="AK43" s="98"/>
      <c r="AL43" s="101"/>
      <c r="AM43" s="98"/>
      <c r="AN43" s="101"/>
    </row>
    <row r="44" spans="8:40" ht="15">
      <c r="H44" s="84">
        <v>1.7</v>
      </c>
      <c r="I44" s="79">
        <f t="shared" si="0"/>
        <v>0.18000000000000002</v>
      </c>
      <c r="J44" s="89">
        <v>1925</v>
      </c>
      <c r="K44" s="92">
        <v>2594</v>
      </c>
      <c r="L44" s="93">
        <f t="shared" si="1"/>
        <v>0.18000000000000002</v>
      </c>
      <c r="M44" s="92">
        <v>3263</v>
      </c>
      <c r="N44" s="93">
        <f t="shared" si="2"/>
        <v>0.18000000000000002</v>
      </c>
      <c r="O44" s="92">
        <v>3931</v>
      </c>
      <c r="P44" s="93">
        <f t="shared" si="3"/>
        <v>0.18000000000000002</v>
      </c>
      <c r="Q44" s="92">
        <v>4600</v>
      </c>
      <c r="R44" s="93">
        <f t="shared" si="4"/>
        <v>0.18000000000000002</v>
      </c>
      <c r="S44" s="92">
        <v>5269</v>
      </c>
      <c r="T44" s="93">
        <f t="shared" si="5"/>
        <v>0.18000000000000002</v>
      </c>
      <c r="U44" s="92">
        <v>5937</v>
      </c>
      <c r="V44" s="93">
        <f t="shared" si="6"/>
        <v>0.18000000000000002</v>
      </c>
      <c r="W44" s="92">
        <v>6606</v>
      </c>
      <c r="X44" s="93">
        <f t="shared" si="7"/>
        <v>0.18000000000000002</v>
      </c>
      <c r="Y44" s="92">
        <v>7275</v>
      </c>
      <c r="Z44" s="93">
        <f t="shared" si="8"/>
        <v>0.18000000000000002</v>
      </c>
      <c r="AA44" s="92">
        <v>7943</v>
      </c>
      <c r="AB44" s="93">
        <f t="shared" si="9"/>
        <v>0.18000000000000002</v>
      </c>
      <c r="AC44" s="92">
        <v>8612</v>
      </c>
      <c r="AD44" s="93">
        <f t="shared" si="10"/>
        <v>0.18000000000000002</v>
      </c>
      <c r="AE44" s="92">
        <v>9281</v>
      </c>
      <c r="AF44" s="93">
        <f t="shared" si="11"/>
        <v>0.18000000000000002</v>
      </c>
      <c r="AG44" s="98"/>
      <c r="AH44" s="101"/>
      <c r="AI44" s="98"/>
      <c r="AJ44" s="101"/>
      <c r="AK44" s="98"/>
      <c r="AL44" s="101"/>
      <c r="AM44" s="98"/>
      <c r="AN44" s="101"/>
    </row>
    <row r="45" spans="8:40" ht="15">
      <c r="H45" s="84">
        <v>1.75</v>
      </c>
      <c r="I45" s="79">
        <f t="shared" si="0"/>
        <v>0.19000000000000003</v>
      </c>
      <c r="J45" s="92">
        <v>1982</v>
      </c>
      <c r="K45" s="92">
        <v>2670</v>
      </c>
      <c r="L45" s="93">
        <f t="shared" si="1"/>
        <v>0.19000000000000003</v>
      </c>
      <c r="M45" s="92">
        <v>3359</v>
      </c>
      <c r="N45" s="93">
        <f t="shared" si="2"/>
        <v>0.19000000000000003</v>
      </c>
      <c r="O45" s="92">
        <v>4047</v>
      </c>
      <c r="P45" s="93">
        <f t="shared" si="3"/>
        <v>0.19000000000000003</v>
      </c>
      <c r="Q45" s="92">
        <v>4735</v>
      </c>
      <c r="R45" s="93">
        <f t="shared" si="4"/>
        <v>0.19000000000000003</v>
      </c>
      <c r="S45" s="92">
        <v>5424</v>
      </c>
      <c r="T45" s="93">
        <f t="shared" si="5"/>
        <v>0.19000000000000003</v>
      </c>
      <c r="U45" s="92">
        <v>6112</v>
      </c>
      <c r="V45" s="93">
        <f t="shared" si="6"/>
        <v>0.19000000000000003</v>
      </c>
      <c r="W45" s="92">
        <v>6800</v>
      </c>
      <c r="X45" s="93">
        <f t="shared" si="7"/>
        <v>0.19000000000000003</v>
      </c>
      <c r="Y45" s="92">
        <v>7489</v>
      </c>
      <c r="Z45" s="93">
        <f t="shared" si="8"/>
        <v>0.19000000000000003</v>
      </c>
      <c r="AA45" s="92">
        <v>8177</v>
      </c>
      <c r="AB45" s="93">
        <f t="shared" si="9"/>
        <v>0.19000000000000003</v>
      </c>
      <c r="AC45" s="92">
        <v>8865</v>
      </c>
      <c r="AD45" s="93">
        <f t="shared" si="10"/>
        <v>0.19000000000000003</v>
      </c>
      <c r="AE45" s="92">
        <v>9290</v>
      </c>
      <c r="AF45" s="93">
        <f t="shared" si="11"/>
        <v>0.19000000000000003</v>
      </c>
      <c r="AG45" s="98"/>
      <c r="AH45" s="101"/>
      <c r="AI45" s="98"/>
      <c r="AJ45" s="101"/>
      <c r="AK45" s="98"/>
      <c r="AL45" s="101"/>
      <c r="AM45" s="98"/>
      <c r="AN45" s="101"/>
    </row>
    <row r="46" spans="8:40" ht="15">
      <c r="H46" s="84">
        <v>1.8</v>
      </c>
      <c r="I46" s="79">
        <f t="shared" si="0"/>
        <v>0.20000000000000004</v>
      </c>
      <c r="J46" s="92">
        <v>2039</v>
      </c>
      <c r="K46" s="92">
        <v>2747</v>
      </c>
      <c r="L46" s="93">
        <f t="shared" si="1"/>
        <v>0.20000000000000004</v>
      </c>
      <c r="M46" s="92">
        <v>3455</v>
      </c>
      <c r="N46" s="93">
        <f t="shared" si="2"/>
        <v>0.20000000000000004</v>
      </c>
      <c r="O46" s="92">
        <v>4163</v>
      </c>
      <c r="P46" s="93">
        <f t="shared" si="3"/>
        <v>0.20000000000000004</v>
      </c>
      <c r="Q46" s="92">
        <v>4871</v>
      </c>
      <c r="R46" s="93">
        <f t="shared" si="4"/>
        <v>0.20000000000000004</v>
      </c>
      <c r="S46" s="92">
        <v>5579</v>
      </c>
      <c r="T46" s="93">
        <f t="shared" si="5"/>
        <v>0.20000000000000004</v>
      </c>
      <c r="U46" s="92">
        <v>6287</v>
      </c>
      <c r="V46" s="93">
        <f t="shared" si="6"/>
        <v>0.20000000000000004</v>
      </c>
      <c r="W46" s="92">
        <v>6995</v>
      </c>
      <c r="X46" s="93">
        <f t="shared" si="7"/>
        <v>0.20000000000000004</v>
      </c>
      <c r="Y46" s="92">
        <v>7703</v>
      </c>
      <c r="Z46" s="93">
        <f t="shared" si="8"/>
        <v>0.20000000000000004</v>
      </c>
      <c r="AA46" s="92">
        <v>8411</v>
      </c>
      <c r="AB46" s="93">
        <f t="shared" si="9"/>
        <v>0.20000000000000004</v>
      </c>
      <c r="AC46" s="92">
        <v>9105</v>
      </c>
      <c r="AD46" s="93">
        <f t="shared" si="10"/>
        <v>0.20000000000000004</v>
      </c>
      <c r="AE46" s="98"/>
      <c r="AF46" s="101"/>
      <c r="AG46" s="98"/>
      <c r="AH46" s="101"/>
      <c r="AI46" s="98"/>
      <c r="AJ46" s="101"/>
      <c r="AK46" s="98"/>
      <c r="AL46" s="101"/>
      <c r="AM46" s="98"/>
      <c r="AN46" s="101"/>
    </row>
    <row r="47" spans="8:40" ht="15.75" thickBot="1">
      <c r="H47" s="85">
        <v>1.85</v>
      </c>
      <c r="I47" s="80">
        <f t="shared" si="0"/>
        <v>0.21000000000000005</v>
      </c>
      <c r="J47" s="95">
        <v>2095</v>
      </c>
      <c r="K47" s="95">
        <v>2823</v>
      </c>
      <c r="L47" s="94">
        <f t="shared" si="1"/>
        <v>0.21000000000000005</v>
      </c>
      <c r="M47" s="95">
        <v>3550</v>
      </c>
      <c r="N47" s="94">
        <f t="shared" si="2"/>
        <v>0.21000000000000005</v>
      </c>
      <c r="O47" s="95">
        <v>4278</v>
      </c>
      <c r="P47" s="94">
        <f t="shared" si="3"/>
        <v>0.21000000000000005</v>
      </c>
      <c r="Q47" s="95">
        <v>5006</v>
      </c>
      <c r="R47" s="94">
        <f t="shared" si="4"/>
        <v>0.21000000000000005</v>
      </c>
      <c r="S47" s="95">
        <v>5733</v>
      </c>
      <c r="T47" s="94">
        <f t="shared" si="5"/>
        <v>0.21000000000000005</v>
      </c>
      <c r="U47" s="95">
        <v>6461</v>
      </c>
      <c r="V47" s="94">
        <f t="shared" si="6"/>
        <v>0.21000000000000005</v>
      </c>
      <c r="W47" s="95">
        <v>7189</v>
      </c>
      <c r="X47" s="94">
        <f t="shared" si="7"/>
        <v>0.21000000000000005</v>
      </c>
      <c r="Y47" s="95">
        <v>7916</v>
      </c>
      <c r="Z47" s="94">
        <f t="shared" si="8"/>
        <v>0.21000000000000005</v>
      </c>
      <c r="AA47" s="95">
        <v>8644</v>
      </c>
      <c r="AB47" s="94">
        <f>IF(+$I46+$I$19&lt;=$I$20,+$I46+$I$19,$I$20)</f>
        <v>0.21000000000000005</v>
      </c>
      <c r="AC47" s="97"/>
      <c r="AD47" s="100"/>
      <c r="AE47" s="97"/>
      <c r="AF47" s="100"/>
      <c r="AG47" s="97"/>
      <c r="AH47" s="100"/>
      <c r="AI47" s="97"/>
      <c r="AJ47" s="100"/>
      <c r="AK47" s="97"/>
      <c r="AL47" s="100"/>
      <c r="AM47" s="97"/>
      <c r="AN47" s="100"/>
    </row>
    <row r="48" spans="9:26" ht="15">
      <c r="I48" s="20"/>
      <c r="J48" s="20"/>
      <c r="K48" s="20"/>
      <c r="L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9:40" ht="15">
      <c r="I49" s="20"/>
      <c r="J49" s="96">
        <f>SUM(J27:J47)</f>
        <v>31703</v>
      </c>
      <c r="K49" s="96">
        <f>SUM(K27:K47)</f>
        <v>42739</v>
      </c>
      <c r="L49" s="96"/>
      <c r="M49" s="96">
        <f>SUM(M27:M47)</f>
        <v>53759</v>
      </c>
      <c r="N49" s="96"/>
      <c r="O49" s="96">
        <f>SUM(O27:O47)</f>
        <v>64774</v>
      </c>
      <c r="P49" s="96"/>
      <c r="Q49" s="96">
        <f>SUM(Q27:Q47)</f>
        <v>75790</v>
      </c>
      <c r="R49" s="96"/>
      <c r="S49" s="96">
        <f>SUM(S27:S47)</f>
        <v>86810</v>
      </c>
      <c r="T49" s="96"/>
      <c r="U49" s="96">
        <f>SUM(U27:U47)</f>
        <v>97826</v>
      </c>
      <c r="V49" s="96"/>
      <c r="W49" s="96">
        <f>SUM(W27:W47)</f>
        <v>108842</v>
      </c>
      <c r="X49" s="96"/>
      <c r="Y49" s="96">
        <f>SUM(Y27:Y47)</f>
        <v>119859</v>
      </c>
      <c r="Z49" s="96"/>
      <c r="AA49" s="96">
        <f>SUM(AA27:AA47)</f>
        <v>130877</v>
      </c>
      <c r="AB49" s="96"/>
      <c r="AC49" s="96">
        <f>SUM(AC27:AC47)</f>
        <v>132507</v>
      </c>
      <c r="AD49" s="96"/>
      <c r="AE49" s="96">
        <f>SUM(AE27:AE47)</f>
        <v>132721</v>
      </c>
      <c r="AF49" s="96"/>
      <c r="AG49" s="96">
        <f>SUM(AG27:AG47)</f>
        <v>122192</v>
      </c>
      <c r="AH49" s="96"/>
      <c r="AI49" s="96">
        <f>SUM(AI27:AI47)</f>
        <v>110279</v>
      </c>
      <c r="AJ49" s="96"/>
      <c r="AK49" s="96">
        <f>SUM(AK27:AK47)</f>
        <v>106843</v>
      </c>
      <c r="AL49" s="96"/>
      <c r="AM49" s="96">
        <f>SUM(AM27:AM47)</f>
        <v>102579</v>
      </c>
      <c r="AN49" s="96"/>
    </row>
    <row r="50" spans="10:26" ht="15">
      <c r="J50" s="20"/>
      <c r="K50" s="20"/>
      <c r="L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2" spans="9:10" ht="15">
      <c r="I52" s="30" t="s">
        <v>21</v>
      </c>
      <c r="J52" s="32">
        <f>IF(16&lt;D6,"Out-of-Range",D6)</f>
        <v>2</v>
      </c>
    </row>
    <row r="53" spans="9:30" ht="15">
      <c r="I53" s="30" t="s">
        <v>20</v>
      </c>
      <c r="J53" s="27">
        <f>D7</f>
        <v>0</v>
      </c>
      <c r="M53" s="102" t="s">
        <v>34</v>
      </c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</row>
    <row r="54" spans="8:30" ht="15">
      <c r="H54" s="1"/>
      <c r="K54" s="3"/>
      <c r="L54" s="3"/>
      <c r="M54" s="102" t="s">
        <v>35</v>
      </c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  <row r="55" spans="8:30" ht="15">
      <c r="H55" s="1"/>
      <c r="I55" s="30" t="s">
        <v>22</v>
      </c>
      <c r="J55" s="27">
        <f>VLOOKUP(J52,Size,2,TRUE)</f>
        <v>10</v>
      </c>
      <c r="K55" s="3"/>
      <c r="L55" s="3"/>
      <c r="M55" s="102" t="s">
        <v>36</v>
      </c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</row>
    <row r="56" spans="8:24" ht="15">
      <c r="H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8:24" ht="15">
      <c r="H57" s="1"/>
      <c r="I57" s="31" t="s">
        <v>19</v>
      </c>
      <c r="J57" s="28" t="s">
        <v>17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8:24" ht="15">
      <c r="H58" s="1"/>
      <c r="I58" s="29">
        <v>2</v>
      </c>
      <c r="J58" s="19">
        <f>K24</f>
        <v>10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8:24" ht="15">
      <c r="H59" s="1"/>
      <c r="I59" s="29">
        <v>3</v>
      </c>
      <c r="J59" s="19">
        <f>M24</f>
        <v>10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9:10" ht="15">
      <c r="I60" s="29">
        <v>4</v>
      </c>
      <c r="J60" s="19">
        <f>O24</f>
        <v>10</v>
      </c>
    </row>
    <row r="61" spans="8:24" ht="15">
      <c r="H61" s="1"/>
      <c r="I61" s="29">
        <v>5</v>
      </c>
      <c r="J61" s="19">
        <f>Q24</f>
        <v>10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8:24" ht="15">
      <c r="H62" s="1"/>
      <c r="I62" s="29">
        <v>6</v>
      </c>
      <c r="J62" s="19">
        <f>S24</f>
        <v>10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8:24" ht="15">
      <c r="H63" s="1"/>
      <c r="I63" s="29">
        <v>7</v>
      </c>
      <c r="J63" s="19">
        <f>U24</f>
        <v>10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8:24" ht="15">
      <c r="H64" s="1"/>
      <c r="I64" s="29">
        <v>8</v>
      </c>
      <c r="J64" s="19">
        <f>W24</f>
        <v>10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8:24" ht="15">
      <c r="H65" s="1"/>
      <c r="I65" s="29">
        <v>9</v>
      </c>
      <c r="J65" s="19">
        <f>Y24</f>
        <v>10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8:24" ht="15">
      <c r="H66" s="1"/>
      <c r="I66" s="29">
        <v>10</v>
      </c>
      <c r="J66" s="19">
        <f>AA24</f>
        <v>10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8:24" ht="15">
      <c r="H67" s="1"/>
      <c r="I67" s="29">
        <v>11</v>
      </c>
      <c r="J67" s="19">
        <f>AC24</f>
        <v>10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9:10" ht="15">
      <c r="I68" s="29">
        <v>12</v>
      </c>
      <c r="J68" s="19">
        <f>AE24</f>
        <v>10</v>
      </c>
    </row>
    <row r="69" spans="8:24" ht="15">
      <c r="H69" s="1"/>
      <c r="I69" s="29">
        <v>13</v>
      </c>
      <c r="J69" s="19">
        <f>AG24</f>
        <v>10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8:24" ht="15">
      <c r="H70" s="1"/>
      <c r="I70" s="29">
        <v>14</v>
      </c>
      <c r="J70" s="19">
        <f>AI24</f>
        <v>10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8:24" ht="15">
      <c r="H71" s="1"/>
      <c r="I71" s="29">
        <v>15</v>
      </c>
      <c r="J71" s="19">
        <f>AK24</f>
        <v>10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9:10" ht="15">
      <c r="I72" s="29">
        <v>16</v>
      </c>
      <c r="J72" s="19">
        <f>AM24</f>
        <v>10</v>
      </c>
    </row>
  </sheetData>
  <sheetProtection password="C584" sheet="1" selectLockedCells="1"/>
  <mergeCells count="11">
    <mergeCell ref="B1:E1"/>
    <mergeCell ref="B2:E2"/>
    <mergeCell ref="B11:E17"/>
    <mergeCell ref="H3:I3"/>
    <mergeCell ref="H1:I1"/>
    <mergeCell ref="M53:AD53"/>
    <mergeCell ref="M54:AD54"/>
    <mergeCell ref="M55:AD55"/>
    <mergeCell ref="Q17:S17"/>
    <mergeCell ref="B3:E3"/>
    <mergeCell ref="B4:E4"/>
  </mergeCells>
  <dataValidations count="1">
    <dataValidation type="whole" allowBlank="1" showErrorMessage="1" errorTitle="Family Size" error="Please enter a family size between 2 &amp; 16." sqref="D6">
      <formula1>2</formula1>
      <formula2>16</formula2>
    </dataValidation>
  </dataValidations>
  <printOptions horizontalCentered="1"/>
  <pageMargins left="0.5" right="0.5" top="1" bottom="0.5" header="0.25" footer="0.25"/>
  <pageSetup fitToHeight="1" fitToWidth="1" horizontalDpi="600" verticalDpi="600" orientation="landscape" paperSize="5" r:id="rId1"/>
  <headerFooter alignWithMargins="0"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Haight</dc:creator>
  <cp:keywords/>
  <dc:description/>
  <cp:lastModifiedBy>Olson, Melody</cp:lastModifiedBy>
  <cp:lastPrinted>2010-09-15T15:16:42Z</cp:lastPrinted>
  <dcterms:created xsi:type="dcterms:W3CDTF">1999-02-04T23:39:21Z</dcterms:created>
  <dcterms:modified xsi:type="dcterms:W3CDTF">2022-12-09T19:23:32Z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c430b170fa07467ab3a63321c1dc3858</vt:lpwstr>
  </property>
</Properties>
</file>